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850" firstSheet="5" activeTab="5"/>
  </bookViews>
  <sheets>
    <sheet name="Analysis" sheetId="1" r:id="rId1"/>
    <sheet name="Washington Division Revenue" sheetId="2" r:id="rId2"/>
    <sheet name="Sheet1" sheetId="3" r:id="rId3"/>
    <sheet name="Illinois-Iowa Division" sheetId="4" r:id="rId4"/>
    <sheet name="Sheet2" sheetId="5" r:id="rId5"/>
    <sheet name="Comparisons" sheetId="6" r:id="rId6"/>
    <sheet name="Wisconsin Division Carloadings" sheetId="7" r:id="rId7"/>
    <sheet name="Wisconsin Division Revenues" sheetId="8" r:id="rId8"/>
    <sheet name="Minnesota Dakota Division" sheetId="9" r:id="rId9"/>
    <sheet name="Montana Division Revenue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rFont val="Arial"/>
            <family val="0"/>
          </rPr>
          <t>217 miles</t>
        </r>
      </text>
    </comment>
    <comment ref="A7" authorId="0">
      <text>
        <r>
          <rPr>
            <sz val="10"/>
            <rFont val="Arial"/>
            <family val="0"/>
          </rPr>
          <t xml:space="preserve">Station/Siding Abandoned 1970
</t>
        </r>
      </text>
    </comment>
    <comment ref="A28" authorId="0">
      <text>
        <r>
          <rPr>
            <sz val="10"/>
            <rFont val="Arial"/>
            <family val="0"/>
          </rPr>
          <t xml:space="preserve">Abandoned 1965
</t>
        </r>
      </text>
    </comment>
    <comment ref="A30" authorId="0">
      <text>
        <r>
          <rPr>
            <sz val="10"/>
            <rFont val="Arial"/>
            <family val="0"/>
          </rPr>
          <t xml:space="preserve">Abandoned 1965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X98" authorId="0">
      <text>
        <r>
          <rPr>
            <sz val="10"/>
            <rFont val="Arial"/>
            <family val="0"/>
          </rPr>
          <t xml:space="preserve">Not estimated -- from table
</t>
        </r>
      </text>
    </comment>
    <comment ref="M114" authorId="0">
      <text>
        <r>
          <rPr>
            <sz val="10"/>
            <rFont val="Arial"/>
            <family val="0"/>
          </rPr>
          <t xml:space="preserve">Total Freight Revenue
</t>
        </r>
      </text>
    </comment>
    <comment ref="M115" authorId="0">
      <text>
        <r>
          <rPr>
            <sz val="10"/>
            <rFont val="Arial"/>
            <family val="0"/>
          </rPr>
          <t xml:space="preserve">Kim Sol:
</t>
        </r>
      </text>
    </comment>
    <comment ref="M145" authorId="0">
      <text>
        <r>
          <rPr>
            <sz val="10"/>
            <rFont val="Arial"/>
            <family val="0"/>
          </rPr>
          <t xml:space="preserve">SumProduct of Total Freight Revenue and % of 1974 of total that was MILW Revenue Share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69" authorId="0">
      <text>
        <r>
          <rPr>
            <sz val="10"/>
            <rFont val="Arial"/>
            <family val="0"/>
          </rPr>
          <t xml:space="preserve">Milwaukee Division Subdivision 4 Rondout-Janesville
</t>
        </r>
      </text>
    </comment>
    <comment ref="AE303" authorId="0">
      <text>
        <r>
          <rPr>
            <sz val="10"/>
            <rFont val="Arial"/>
            <family val="0"/>
          </rPr>
          <t>Became Ottumwa -- Kansas City Combined Division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J17" authorId="0">
      <text>
        <r>
          <rPr>
            <sz val="10"/>
            <rFont val="Arial"/>
            <family val="0"/>
          </rPr>
          <t xml:space="preserve">Milwaukee Subdivision 1 "Chicago- Milwaukee'
</t>
        </r>
      </text>
    </comment>
    <comment ref="J43" authorId="0">
      <text>
        <r>
          <rPr>
            <sz val="10"/>
            <rFont val="Arial"/>
            <family val="0"/>
          </rPr>
          <t xml:space="preserve">Milwaukee Division Subdivision 4 Rondout-Janesville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I1" authorId="0">
      <text>
        <r>
          <rPr>
            <sz val="10"/>
            <rFont val="Arial"/>
            <family val="0"/>
          </rPr>
          <t xml:space="preserve">% of 1977 MILW revenue compared to total station revenue.
</t>
        </r>
      </text>
    </comment>
  </commentList>
</comments>
</file>

<file path=xl/sharedStrings.xml><?xml version="1.0" encoding="utf-8"?>
<sst xmlns="http://schemas.openxmlformats.org/spreadsheetml/2006/main" count="3581" uniqueCount="1518">
  <si>
    <t>-</t>
  </si>
  <si>
    <t xml:space="preserve"> </t>
  </si>
  <si>
    <t># carloads change</t>
  </si>
  <si>
    <t>$ per employee</t>
  </si>
  <si>
    <t>$Revenue per employee</t>
  </si>
  <si>
    <t>%</t>
  </si>
  <si>
    <t>% employee efficiency LW/LE</t>
  </si>
  <si>
    <t>% Employees LW/LE</t>
  </si>
  <si>
    <t>% growth</t>
  </si>
  <si>
    <t>% growth in value</t>
  </si>
  <si>
    <t>% Lines West/Lines East</t>
  </si>
  <si>
    <t>% Mileage efficiency LW/LE</t>
  </si>
  <si>
    <t>% MILW Revenue</t>
  </si>
  <si>
    <t>% ROIncome</t>
  </si>
  <si>
    <t>%LW/LE</t>
  </si>
  <si>
    <t>%MILW</t>
  </si>
  <si>
    <t>*</t>
  </si>
  <si>
    <t>, Subdivision 7</t>
  </si>
  <si>
    <t>\</t>
  </si>
  <si>
    <t>19 Mile Creek</t>
  </si>
  <si>
    <t>1971</t>
  </si>
  <si>
    <t>1972</t>
  </si>
  <si>
    <t>1973 295337,$551.95, 3%</t>
  </si>
  <si>
    <t>1974 274036,$625.57, 6%</t>
  </si>
  <si>
    <t>1974 Adjustment</t>
  </si>
  <si>
    <t>1974 MILW Revenue</t>
  </si>
  <si>
    <t>1974 MILW share</t>
  </si>
  <si>
    <t>1974 Total</t>
  </si>
  <si>
    <t>1974 TOTAL</t>
  </si>
  <si>
    <t>1974 Total Revenue</t>
  </si>
  <si>
    <t>1974 Total Sta. Rev.</t>
  </si>
  <si>
    <t>1974TotalStation Revenue</t>
  </si>
  <si>
    <t>1975 259288,$666.45, 11%</t>
  </si>
  <si>
    <t>1976 325932,$634.68, 9%</t>
  </si>
  <si>
    <t>1977 330129,$634.68, 6%</t>
  </si>
  <si>
    <t>1977 Total Station Revenue</t>
  </si>
  <si>
    <t>279424,$502.67, 4%</t>
  </si>
  <si>
    <t>Abbott Park</t>
  </si>
  <si>
    <t>Aberdeen</t>
  </si>
  <si>
    <t>Abrams</t>
  </si>
  <si>
    <t>Accola</t>
  </si>
  <si>
    <t>Adair</t>
  </si>
  <si>
    <t>Adaza</t>
  </si>
  <si>
    <t>Addington Spur</t>
  </si>
  <si>
    <t>Adel</t>
  </si>
  <si>
    <t>Adeline</t>
  </si>
  <si>
    <t>Adell</t>
  </si>
  <si>
    <t>Agawam</t>
  </si>
  <si>
    <t>Agnew</t>
  </si>
  <si>
    <t>Ahern</t>
  </si>
  <si>
    <t>Albany</t>
  </si>
  <si>
    <t>Albert City</t>
  </si>
  <si>
    <t>Alberton</t>
  </si>
  <si>
    <t>Alder Creek</t>
  </si>
  <si>
    <t xml:space="preserve">all locations </t>
  </si>
  <si>
    <t>Allison</t>
  </si>
  <si>
    <t>Amana</t>
  </si>
  <si>
    <t>Amasa</t>
  </si>
  <si>
    <t>Amberg</t>
  </si>
  <si>
    <t>Amherst</t>
  </si>
  <si>
    <t>Anamosa</t>
  </si>
  <si>
    <t>Andover</t>
  </si>
  <si>
    <t>Andres</t>
  </si>
  <si>
    <t>Appleton</t>
  </si>
  <si>
    <t>Ardon</t>
  </si>
  <si>
    <t>Arena</t>
  </si>
  <si>
    <t>Argo</t>
  </si>
  <si>
    <t>Arlington</t>
  </si>
  <si>
    <t>Armells</t>
  </si>
  <si>
    <t>Arrow Creek</t>
  </si>
  <si>
    <t>Arton</t>
  </si>
  <si>
    <t>Ashford</t>
  </si>
  <si>
    <t>Ashuelot</t>
  </si>
  <si>
    <t>Aspinwall</t>
  </si>
  <si>
    <t>Astico</t>
  </si>
  <si>
    <t>Atkins</t>
  </si>
  <si>
    <t>Atlas</t>
  </si>
  <si>
    <t>Atwater</t>
  </si>
  <si>
    <t>Auburn</t>
  </si>
  <si>
    <t>Avalon</t>
  </si>
  <si>
    <t>Average carload revenue</t>
  </si>
  <si>
    <t>Avery</t>
  </si>
  <si>
    <t>Avery to Deer Lodge</t>
  </si>
  <si>
    <t>Avoca</t>
  </si>
  <si>
    <t>BA&amp;P Anaconda</t>
  </si>
  <si>
    <t>BA&amp;P Butte Hill</t>
  </si>
  <si>
    <t>Babcock</t>
  </si>
  <si>
    <t>Badgley Jct.</t>
  </si>
  <si>
    <t>Bagley</t>
  </si>
  <si>
    <t>Bagley Jct.</t>
  </si>
  <si>
    <t>Bailey</t>
  </si>
  <si>
    <t>Baker Creek</t>
  </si>
  <si>
    <t>Balch</t>
  </si>
  <si>
    <t>Balmont</t>
  </si>
  <si>
    <t>Balsam</t>
  </si>
  <si>
    <t>Bangor</t>
  </si>
  <si>
    <t>Barber</t>
  </si>
  <si>
    <t>Barcia</t>
  </si>
  <si>
    <t>Barite</t>
  </si>
  <si>
    <t>Bartlett</t>
  </si>
  <si>
    <t>Batum</t>
  </si>
  <si>
    <t>Bayard</t>
  </si>
  <si>
    <t>Bear Creek</t>
  </si>
  <si>
    <t>Bearmouth</t>
  </si>
  <si>
    <t>Beaver</t>
  </si>
  <si>
    <t>Beaver Dam</t>
  </si>
  <si>
    <t>Becket</t>
  </si>
  <si>
    <t>Bedford</t>
  </si>
  <si>
    <t>Beecher Lake</t>
  </si>
  <si>
    <t>Belda</t>
  </si>
  <si>
    <t>Belden</t>
  </si>
  <si>
    <t>Belgrade Branch Line (5 miles)</t>
  </si>
  <si>
    <t>Bellevue</t>
  </si>
  <si>
    <t>Bellingham</t>
  </si>
  <si>
    <t>Bellingham connecting</t>
  </si>
  <si>
    <t>Bellingham connecting traffic</t>
  </si>
  <si>
    <t>Beloit</t>
  </si>
  <si>
    <t>Belt Creek Spur</t>
  </si>
  <si>
    <t>Benroy</t>
  </si>
  <si>
    <t>Berlin</t>
  </si>
  <si>
    <t>Bettendorf</t>
  </si>
  <si>
    <t>Beverly</t>
  </si>
  <si>
    <t>Big Sag</t>
  </si>
  <si>
    <t>Billings Entry This is added to subdivision 9 to create Subd 15</t>
  </si>
  <si>
    <t>Black Eagle</t>
  </si>
  <si>
    <t>Black Earth</t>
  </si>
  <si>
    <t>Blackhawk</t>
  </si>
  <si>
    <t>Blackwood</t>
  </si>
  <si>
    <t>Blakesburg</t>
  </si>
  <si>
    <t>Blanchard</t>
  </si>
  <si>
    <t>Blanchard Creek</t>
  </si>
  <si>
    <t>Blue Island</t>
  </si>
  <si>
    <t>Blue River</t>
  </si>
  <si>
    <t>Blueslide</t>
  </si>
  <si>
    <t>Blyn</t>
  </si>
  <si>
    <t>BN 1974</t>
  </si>
  <si>
    <t>BN 1975</t>
  </si>
  <si>
    <t>BN 1981</t>
  </si>
  <si>
    <t>Bonner</t>
  </si>
  <si>
    <t>Bonner [See Subdivision 8, Big Blckft Ry]</t>
  </si>
  <si>
    <t>Bonner Jct.</t>
  </si>
  <si>
    <t>Boscobel</t>
  </si>
  <si>
    <t>Boulder Creek</t>
  </si>
  <si>
    <t>Bouton</t>
  </si>
  <si>
    <t>Bovill</t>
  </si>
  <si>
    <t>Boylston</t>
  </si>
  <si>
    <t>Bozeman</t>
  </si>
  <si>
    <t>Bozeman Hot Springs</t>
  </si>
  <si>
    <t>Bradshaw</t>
  </si>
  <si>
    <t>Bradt</t>
  </si>
  <si>
    <t>Brandon</t>
  </si>
  <si>
    <t>Braymer</t>
  </si>
  <si>
    <t>Bridgeport</t>
  </si>
  <si>
    <t>Brock</t>
  </si>
  <si>
    <t>Brodhead</t>
  </si>
  <si>
    <t>Brokaw</t>
  </si>
  <si>
    <t>Brookfield</t>
  </si>
  <si>
    <t>Brooks</t>
  </si>
  <si>
    <t>Brown Deer</t>
  </si>
  <si>
    <t>Brownsville</t>
  </si>
  <si>
    <t>Browntown</t>
  </si>
  <si>
    <t>Bruno</t>
  </si>
  <si>
    <t>Buck Grove</t>
  </si>
  <si>
    <t>Buffalo</t>
  </si>
  <si>
    <t>Burke</t>
  </si>
  <si>
    <t>Burlington</t>
  </si>
  <si>
    <t>Burnett</t>
  </si>
  <si>
    <t>Butte</t>
  </si>
  <si>
    <t>Byron</t>
  </si>
  <si>
    <t>C</t>
  </si>
  <si>
    <t>Calamine</t>
  </si>
  <si>
    <t>Calder</t>
  </si>
  <si>
    <t>Caledonia</t>
  </si>
  <si>
    <t>Calispell Spur</t>
  </si>
  <si>
    <t>Camanche</t>
  </si>
  <si>
    <t>Cambria</t>
  </si>
  <si>
    <t>Cambridge</t>
  </si>
  <si>
    <t>Camp Douglas</t>
  </si>
  <si>
    <t>Camp Grant</t>
  </si>
  <si>
    <t>Camp McCoy</t>
  </si>
  <si>
    <t>Cardinal</t>
  </si>
  <si>
    <t>Cardwell</t>
  </si>
  <si>
    <t>Carlmar</t>
  </si>
  <si>
    <t>Carload Revenue</t>
  </si>
  <si>
    <t>Carloadings</t>
  </si>
  <si>
    <t>Carloads</t>
  </si>
  <si>
    <t>Carlsborg</t>
  </si>
  <si>
    <t>Carlson</t>
  </si>
  <si>
    <t>Carnation</t>
  </si>
  <si>
    <t>Carpenter</t>
  </si>
  <si>
    <t>Carterville</t>
  </si>
  <si>
    <t>Cashton</t>
  </si>
  <si>
    <t>CBQ</t>
  </si>
  <si>
    <t>CCC Ry via Chehalis</t>
  </si>
  <si>
    <t>CCCRy</t>
  </si>
  <si>
    <t>Cedar Creek Spur</t>
  </si>
  <si>
    <t>Cedar Falls</t>
  </si>
  <si>
    <t>Cedar Falls to Royal City</t>
  </si>
  <si>
    <t>cedar falls-everett</t>
  </si>
  <si>
    <t>Cedar Rapids</t>
  </si>
  <si>
    <t>Cedarburg</t>
  </si>
  <si>
    <t>Cedarville</t>
  </si>
  <si>
    <t>Ceffco</t>
  </si>
  <si>
    <t>Centralia</t>
  </si>
  <si>
    <t xml:space="preserve">Chamberlain Spur </t>
  </si>
  <si>
    <t>Champion</t>
  </si>
  <si>
    <t>Champion Spur</t>
  </si>
  <si>
    <t>Channing</t>
  </si>
  <si>
    <t>Charter Oak</t>
  </si>
  <si>
    <t>Chehalis</t>
  </si>
  <si>
    <t>Chemicals</t>
  </si>
  <si>
    <t>Chemolite Siding</t>
  </si>
  <si>
    <t>Cheney</t>
  </si>
  <si>
    <t>Cheneyville</t>
  </si>
  <si>
    <t>Cheviot</t>
  </si>
  <si>
    <t>Chicago Heights</t>
  </si>
  <si>
    <t xml:space="preserve">Child's Creek </t>
  </si>
  <si>
    <t>Chillicothe</t>
  </si>
  <si>
    <t>Chilton</t>
  </si>
  <si>
    <t>Choteau</t>
  </si>
  <si>
    <t>Chula</t>
  </si>
  <si>
    <t>Churdan</t>
  </si>
  <si>
    <t>Clarkia</t>
  </si>
  <si>
    <t>Clay City</t>
  </si>
  <si>
    <t>Clayton</t>
  </si>
  <si>
    <t>Cle Elum</t>
  </si>
  <si>
    <t>Clearbrook</t>
  </si>
  <si>
    <t>Clearwater</t>
  </si>
  <si>
    <t>Clinton</t>
  </si>
  <si>
    <t>Clinton Jct.</t>
  </si>
  <si>
    <t>Clive</t>
  </si>
  <si>
    <t>CNW</t>
  </si>
  <si>
    <t>Coal</t>
  </si>
  <si>
    <t xml:space="preserve">Coal </t>
  </si>
  <si>
    <t>Coal Canyon</t>
  </si>
  <si>
    <t>Coalton</t>
  </si>
  <si>
    <t>Cobden</t>
  </si>
  <si>
    <t>Coeur Dalene</t>
  </si>
  <si>
    <t>Coffee Creek</t>
  </si>
  <si>
    <t>Cold Springs</t>
  </si>
  <si>
    <t>Coleman</t>
  </si>
  <si>
    <t>Collins</t>
  </si>
  <si>
    <t>Columbia</t>
  </si>
  <si>
    <t>Columbus</t>
  </si>
  <si>
    <t>Commodity</t>
  </si>
  <si>
    <t>Comparisons</t>
  </si>
  <si>
    <t>Concora</t>
  </si>
  <si>
    <t>Cone</t>
  </si>
  <si>
    <t>Conn</t>
  </si>
  <si>
    <t>connecting</t>
  </si>
  <si>
    <t>Conroy</t>
  </si>
  <si>
    <t>Consumers Switch</t>
  </si>
  <si>
    <t>Containers red empty</t>
  </si>
  <si>
    <t>Coon Rapids</t>
  </si>
  <si>
    <t>Cooper</t>
  </si>
  <si>
    <t>Cooper Spur</t>
  </si>
  <si>
    <t>Cordova</t>
  </si>
  <si>
    <t>Corfu</t>
  </si>
  <si>
    <t>Cormier</t>
  </si>
  <si>
    <t>Cornwall</t>
  </si>
  <si>
    <t>Cortland</t>
  </si>
  <si>
    <t>Cosmopolis</t>
  </si>
  <si>
    <t>Cottonwood</t>
  </si>
  <si>
    <t>Cougar</t>
  </si>
  <si>
    <t>Council Bluffs</t>
  </si>
  <si>
    <t>Cowgill</t>
  </si>
  <si>
    <t>Crane</t>
  </si>
  <si>
    <t>Cranmoor</t>
  </si>
  <si>
    <t>Crivitz</t>
  </si>
  <si>
    <t>Cross Plains</t>
  </si>
  <si>
    <t>Cumberland</t>
  </si>
  <si>
    <t>Cusick</t>
  </si>
  <si>
    <t>Cutmer</t>
  </si>
  <si>
    <t>Cyr</t>
  </si>
  <si>
    <t>Dakota</t>
  </si>
  <si>
    <t>Dalkena</t>
  </si>
  <si>
    <t>Dancy</t>
  </si>
  <si>
    <t>Danvers</t>
  </si>
  <si>
    <t>Darien</t>
  </si>
  <si>
    <t>Darlington</t>
  </si>
  <si>
    <t>Darrow</t>
  </si>
  <si>
    <t>Davenport</t>
  </si>
  <si>
    <t>Davis</t>
  </si>
  <si>
    <t>Davis Jct</t>
  </si>
  <si>
    <t>Davis Junction</t>
  </si>
  <si>
    <t>Dawn</t>
  </si>
  <si>
    <t>Dawson</t>
  </si>
  <si>
    <t>De Forest</t>
  </si>
  <si>
    <t>De Pere</t>
  </si>
  <si>
    <t>De Pue</t>
  </si>
  <si>
    <t>Deansville</t>
  </si>
  <si>
    <t>Deborgia</t>
  </si>
  <si>
    <t>Dedham</t>
  </si>
  <si>
    <t>Deer Lodge</t>
  </si>
  <si>
    <t>Deer Lodge to Miles City</t>
  </si>
  <si>
    <t>Deer Park</t>
  </si>
  <si>
    <t>Deerfield</t>
  </si>
  <si>
    <t>Defiance</t>
  </si>
  <si>
    <t>DeKalb</t>
  </si>
  <si>
    <t>Delavan</t>
  </si>
  <si>
    <t>Delhi</t>
  </si>
  <si>
    <t>Delmar</t>
  </si>
  <si>
    <t>Delphia</t>
  </si>
  <si>
    <t>Denton</t>
  </si>
  <si>
    <t>Des Moines</t>
  </si>
  <si>
    <t>Discovery Jct.</t>
  </si>
  <si>
    <t>Dishman</t>
  </si>
  <si>
    <t>Division</t>
  </si>
  <si>
    <t>Division Reconciliation</t>
  </si>
  <si>
    <t>Division, Subdivision 4</t>
  </si>
  <si>
    <t>Divisions</t>
  </si>
  <si>
    <t>Donnan</t>
  </si>
  <si>
    <t>Doris</t>
  </si>
  <si>
    <t>Doty</t>
  </si>
  <si>
    <t>Doylestown</t>
  </si>
  <si>
    <t>Drexel</t>
  </si>
  <si>
    <t>Drummond</t>
  </si>
  <si>
    <t>Dubuque</t>
  </si>
  <si>
    <t>Duluth</t>
  </si>
  <si>
    <t>Dunbar</t>
  </si>
  <si>
    <t>Dunlap</t>
  </si>
  <si>
    <t>Duplainville</t>
  </si>
  <si>
    <t>Durand</t>
  </si>
  <si>
    <t>Duvall</t>
  </si>
  <si>
    <t xml:space="preserve">Eagle </t>
  </si>
  <si>
    <t>Earling</t>
  </si>
  <si>
    <t>East Kittitas</t>
  </si>
  <si>
    <t>East Lind</t>
  </si>
  <si>
    <t>East Moline</t>
  </si>
  <si>
    <t>East of TC</t>
  </si>
  <si>
    <t>East Portal</t>
  </si>
  <si>
    <t>Easton</t>
  </si>
  <si>
    <t>Eatonville</t>
  </si>
  <si>
    <t>Edgebrook</t>
  </si>
  <si>
    <t>Edgerton</t>
  </si>
  <si>
    <t>Edgewood</t>
  </si>
  <si>
    <t>Edilou</t>
  </si>
  <si>
    <t>efficiency</t>
  </si>
  <si>
    <t>Elbe</t>
  </si>
  <si>
    <t>Elberon</t>
  </si>
  <si>
    <t>Eldridge</t>
  </si>
  <si>
    <t>Electrical</t>
  </si>
  <si>
    <t>Elgin</t>
  </si>
  <si>
    <t>Elk River</t>
  </si>
  <si>
    <t>Elkhart Lake</t>
  </si>
  <si>
    <t>Elkhorn</t>
  </si>
  <si>
    <t>Ellensburg</t>
  </si>
  <si>
    <t>Elm Grove</t>
  </si>
  <si>
    <t>Elmira</t>
  </si>
  <si>
    <t>Elnora</t>
  </si>
  <si>
    <t>Elwood</t>
  </si>
  <si>
    <t>Emden</t>
  </si>
  <si>
    <t>Emerald Creek</t>
  </si>
  <si>
    <t>Employees</t>
  </si>
  <si>
    <t>employees 1974 1002</t>
  </si>
  <si>
    <t>employees 1974 1427</t>
  </si>
  <si>
    <t>employees 1974 3325</t>
  </si>
  <si>
    <t>employees east</t>
  </si>
  <si>
    <t>employees west</t>
  </si>
  <si>
    <t>Enumclaw</t>
  </si>
  <si>
    <t>Erlmo</t>
  </si>
  <si>
    <t>Ethelton</t>
  </si>
  <si>
    <t>Eustis</t>
  </si>
  <si>
    <t>Evan</t>
  </si>
  <si>
    <t>Everett</t>
  </si>
  <si>
    <t>Everson</t>
  </si>
  <si>
    <t>Ewan</t>
  </si>
  <si>
    <t>Excelsior Springs</t>
  </si>
  <si>
    <t>Fabricated metal products</t>
  </si>
  <si>
    <t>Fairdale</t>
  </si>
  <si>
    <t>Fairfax</t>
  </si>
  <si>
    <t>Fairfield</t>
  </si>
  <si>
    <t>Fairwater</t>
  </si>
  <si>
    <t>Faithorn</t>
  </si>
  <si>
    <t>Falcon</t>
  </si>
  <si>
    <t>Fall River</t>
  </si>
  <si>
    <t>Falls City</t>
  </si>
  <si>
    <t>Fanalulu</t>
  </si>
  <si>
    <t>Farlin</t>
  </si>
  <si>
    <t>Farrmington</t>
  </si>
  <si>
    <t>Farson</t>
  </si>
  <si>
    <t>Fayette</t>
  </si>
  <si>
    <t>Fergus</t>
  </si>
  <si>
    <t>Ferguson</t>
  </si>
  <si>
    <t>Fernwood</t>
  </si>
  <si>
    <t>Finlen</t>
  </si>
  <si>
    <t>Finley</t>
  </si>
  <si>
    <t>Fisk</t>
  </si>
  <si>
    <t>Fitchmoor</t>
  </si>
  <si>
    <t>Fitzgerald</t>
  </si>
  <si>
    <t>Flag Center</t>
  </si>
  <si>
    <t>Floodwood</t>
  </si>
  <si>
    <t>Florence</t>
  </si>
  <si>
    <t>Fond Du Lac</t>
  </si>
  <si>
    <t>Fonda</t>
  </si>
  <si>
    <t>Food products</t>
  </si>
  <si>
    <t>Forest Glen</t>
  </si>
  <si>
    <t>Forest Jct.</t>
  </si>
  <si>
    <t>ForestGrove</t>
  </si>
  <si>
    <t>Forreston</t>
  </si>
  <si>
    <t>Forsyth</t>
  </si>
  <si>
    <t>Fox Lake</t>
  </si>
  <si>
    <t>Francis</t>
  </si>
  <si>
    <t>Franksville</t>
  </si>
  <si>
    <t>Frederickson</t>
  </si>
  <si>
    <t>Fredonia</t>
  </si>
  <si>
    <t>Fredrickson</t>
  </si>
  <si>
    <t>Freeport</t>
  </si>
  <si>
    <t>Freetown</t>
  </si>
  <si>
    <t>Frenchtown</t>
  </si>
  <si>
    <t>Frontenac</t>
  </si>
  <si>
    <t>Frost</t>
  </si>
  <si>
    <t>Fulton</t>
  </si>
  <si>
    <t>Gage</t>
  </si>
  <si>
    <t>Galewood</t>
  </si>
  <si>
    <t>Galewood For. Frt.</t>
  </si>
  <si>
    <t>Galewood:</t>
  </si>
  <si>
    <t>Gallatin Gateway Line (5 Miles)</t>
  </si>
  <si>
    <t>Galt</t>
  </si>
  <si>
    <t>Garcia</t>
  </si>
  <si>
    <t>Garneill</t>
  </si>
  <si>
    <t>Garrison</t>
  </si>
  <si>
    <t>Genesee</t>
  </si>
  <si>
    <t>Genoa</t>
  </si>
  <si>
    <t>Geraldine</t>
  </si>
  <si>
    <t>Germantown</t>
  </si>
  <si>
    <t>Gibbs</t>
  </si>
  <si>
    <t>Gillett Grove</t>
  </si>
  <si>
    <t>Glacier</t>
  </si>
  <si>
    <t>Gladstone</t>
  </si>
  <si>
    <t>Glengarry</t>
  </si>
  <si>
    <t>Glenview</t>
  </si>
  <si>
    <t>GN</t>
  </si>
  <si>
    <t>Goforth Spur</t>
  </si>
  <si>
    <t>Gold Creek</t>
  </si>
  <si>
    <t>Golf</t>
  </si>
  <si>
    <t>Goodrich</t>
  </si>
  <si>
    <t>Gordons Ferry</t>
  </si>
  <si>
    <t>Gotham</t>
  </si>
  <si>
    <t>Grafton</t>
  </si>
  <si>
    <t>Graham</t>
  </si>
  <si>
    <t>Grain</t>
  </si>
  <si>
    <t>Granger</t>
  </si>
  <si>
    <t>Grant Center</t>
  </si>
  <si>
    <t>Granville</t>
  </si>
  <si>
    <t>grass Range</t>
  </si>
  <si>
    <t>Gratiot</t>
  </si>
  <si>
    <t>Grays Lake</t>
  </si>
  <si>
    <t>Great Falls</t>
  </si>
  <si>
    <t>Greeley</t>
  </si>
  <si>
    <t>Green Acres</t>
  </si>
  <si>
    <t>Green Bay</t>
  </si>
  <si>
    <t>Green Bay For.</t>
  </si>
  <si>
    <t>Green Island</t>
  </si>
  <si>
    <t>Greendale</t>
  </si>
  <si>
    <t>Greenleaf</t>
  </si>
  <si>
    <t>Greenwood</t>
  </si>
  <si>
    <t>Greer</t>
  </si>
  <si>
    <t>Grimes</t>
  </si>
  <si>
    <t>Gross revenue</t>
  </si>
  <si>
    <t>Gross Revenue</t>
  </si>
  <si>
    <t>Groveland</t>
  </si>
  <si>
    <t>Gundy</t>
  </si>
  <si>
    <t>Gurnee</t>
  </si>
  <si>
    <t>Guttenberg</t>
  </si>
  <si>
    <t>Hadden Hill</t>
  </si>
  <si>
    <t>Hallock</t>
  </si>
  <si>
    <t>Hampshire</t>
  </si>
  <si>
    <t>Hanford</t>
  </si>
  <si>
    <t>Hanover</t>
  </si>
  <si>
    <t>Hanover Park</t>
  </si>
  <si>
    <t>Harlowton</t>
  </si>
  <si>
    <t>Harper</t>
  </si>
  <si>
    <t>Harpers Ferry</t>
  </si>
  <si>
    <t>Harris</t>
  </si>
  <si>
    <t>Hartford</t>
  </si>
  <si>
    <t>Hartland</t>
  </si>
  <si>
    <t>Haskell</t>
  </si>
  <si>
    <t>Haskins</t>
  </si>
  <si>
    <t>Hastings</t>
  </si>
  <si>
    <t>Haugan</t>
  </si>
  <si>
    <t>Haverhill</t>
  </si>
  <si>
    <t>Hawkeye</t>
  </si>
  <si>
    <t>Hayesville</t>
  </si>
  <si>
    <t>Hayton</t>
  </si>
  <si>
    <t>Heafford Jct.</t>
  </si>
  <si>
    <t>Heath</t>
  </si>
  <si>
    <t>Heaton</t>
  </si>
  <si>
    <t>Hedrick</t>
  </si>
  <si>
    <t>Heltonville</t>
  </si>
  <si>
    <t>Hennepin</t>
  </si>
  <si>
    <t>Herndon</t>
  </si>
  <si>
    <t>Herndon -- Spirit Lake</t>
  </si>
  <si>
    <t>Heutters</t>
  </si>
  <si>
    <t>Higgins Spur</t>
  </si>
  <si>
    <t>High Rock</t>
  </si>
  <si>
    <t>Highland</t>
  </si>
  <si>
    <t>Highwood</t>
  </si>
  <si>
    <t>Hilbert</t>
  </si>
  <si>
    <t>Hilda</t>
  </si>
  <si>
    <t>Hilger</t>
  </si>
  <si>
    <t>Hillsdale</t>
  </si>
  <si>
    <t>Hiway Spur</t>
  </si>
  <si>
    <t>Holcomb</t>
  </si>
  <si>
    <t>Holland</t>
  </si>
  <si>
    <t>Hooper</t>
  </si>
  <si>
    <t>Hoosac</t>
  </si>
  <si>
    <t>Hopkinton</t>
  </si>
  <si>
    <t>Hoqium</t>
  </si>
  <si>
    <t>Hoquiam</t>
  </si>
  <si>
    <t>Horicon</t>
  </si>
  <si>
    <t>Horlick</t>
  </si>
  <si>
    <t>Hornick</t>
  </si>
  <si>
    <t xml:space="preserve">Howe </t>
  </si>
  <si>
    <t>Hoyt's Spur</t>
  </si>
  <si>
    <t>Hubbellton</t>
  </si>
  <si>
    <t>Humrick</t>
  </si>
  <si>
    <t>Huson</t>
  </si>
  <si>
    <t>Huxley</t>
  </si>
  <si>
    <t>Hyak</t>
  </si>
  <si>
    <t>IA</t>
  </si>
  <si>
    <t>Idaho</t>
  </si>
  <si>
    <t>IL</t>
  </si>
  <si>
    <t>Illinois Iowa Division</t>
  </si>
  <si>
    <t>Illinois-Iowa</t>
  </si>
  <si>
    <t>Illinois-Iowa Division</t>
  </si>
  <si>
    <t>Indian Springs</t>
  </si>
  <si>
    <t>Inflation</t>
  </si>
  <si>
    <t>Ingleside</t>
  </si>
  <si>
    <t>Ingomar</t>
  </si>
  <si>
    <t>Inlfation 1972-1977</t>
  </si>
  <si>
    <t>Ione</t>
  </si>
  <si>
    <t>Iowa</t>
  </si>
  <si>
    <t>Iowa Division 1971</t>
  </si>
  <si>
    <t>Irma</t>
  </si>
  <si>
    <t>Iron Mountain</t>
  </si>
  <si>
    <t>Iron Ridge</t>
  </si>
  <si>
    <t>Itasca</t>
  </si>
  <si>
    <t>Ixonia</t>
  </si>
  <si>
    <t>Jacobs</t>
  </si>
  <si>
    <t>Jamaica</t>
  </si>
  <si>
    <t>Janesville</t>
  </si>
  <si>
    <t>Janney</t>
  </si>
  <si>
    <t>Jantz</t>
  </si>
  <si>
    <t>Jardine</t>
  </si>
  <si>
    <t>Jared</t>
  </si>
  <si>
    <t>Jasonville</t>
  </si>
  <si>
    <t>Jefferson</t>
  </si>
  <si>
    <t>Jefferson Island</t>
  </si>
  <si>
    <t>Jims Spur</t>
  </si>
  <si>
    <t>Joan</t>
  </si>
  <si>
    <t>Joliet</t>
  </si>
  <si>
    <t>Jolley</t>
  </si>
  <si>
    <t>Juda</t>
  </si>
  <si>
    <t>Judith Gap</t>
  </si>
  <si>
    <t>Junction City</t>
  </si>
  <si>
    <t>Juniata</t>
  </si>
  <si>
    <t>Kalama</t>
  </si>
  <si>
    <t>Kalama For. Freight</t>
  </si>
  <si>
    <t>Kalama Frgn Frt</t>
  </si>
  <si>
    <t>Kameron</t>
  </si>
  <si>
    <t>Kansas City</t>
  </si>
  <si>
    <t>Kansasville</t>
  </si>
  <si>
    <t>Keeler</t>
  </si>
  <si>
    <t>Keller</t>
  </si>
  <si>
    <t>Kellogg</t>
  </si>
  <si>
    <t>Kelly</t>
  </si>
  <si>
    <t>Kelso</t>
  </si>
  <si>
    <t>Kendall</t>
  </si>
  <si>
    <t>Kennedy</t>
  </si>
  <si>
    <t>Kenova</t>
  </si>
  <si>
    <t>Kent</t>
  </si>
  <si>
    <t>Kenwood</t>
  </si>
  <si>
    <t>Keystone</t>
  </si>
  <si>
    <t>Kiel</t>
  </si>
  <si>
    <t>Kiernan</t>
  </si>
  <si>
    <t>Kings</t>
  </si>
  <si>
    <t>Kingston</t>
  </si>
  <si>
    <t>Kirkland</t>
  </si>
  <si>
    <t>Kittitas</t>
  </si>
  <si>
    <t>Knoke</t>
  </si>
  <si>
    <t>Knowles</t>
  </si>
  <si>
    <t>Knowlton</t>
  </si>
  <si>
    <t>Kohrs</t>
  </si>
  <si>
    <t>Kurtz</t>
  </si>
  <si>
    <t>La Crescent</t>
  </si>
  <si>
    <t>La Crosse</t>
  </si>
  <si>
    <t>La Moille</t>
  </si>
  <si>
    <t>Ladd</t>
  </si>
  <si>
    <t>Laing</t>
  </si>
  <si>
    <t>Lake City</t>
  </si>
  <si>
    <t>Lake Forest</t>
  </si>
  <si>
    <t>Lake Oak Creek</t>
  </si>
  <si>
    <t>Lanark</t>
  </si>
  <si>
    <t>Landsburg</t>
  </si>
  <si>
    <t>Langworthy</t>
  </si>
  <si>
    <t>Lankner</t>
  </si>
  <si>
    <t>Lannon</t>
  </si>
  <si>
    <t>Lansing</t>
  </si>
  <si>
    <t>Laredo</t>
  </si>
  <si>
    <t>Latta</t>
  </si>
  <si>
    <t>Lauer</t>
  </si>
  <si>
    <t>Lavina</t>
  </si>
  <si>
    <t>Lavinia</t>
  </si>
  <si>
    <t>Lawson</t>
  </si>
  <si>
    <t>LE</t>
  </si>
  <si>
    <t>Le Claire</t>
  </si>
  <si>
    <t>Leaf River</t>
  </si>
  <si>
    <t>Lena</t>
  </si>
  <si>
    <t>Lennep</t>
  </si>
  <si>
    <t>Levering</t>
  </si>
  <si>
    <t>Lewis</t>
  </si>
  <si>
    <t>Lewistown</t>
  </si>
  <si>
    <t>Liberty</t>
  </si>
  <si>
    <t>Libertyville</t>
  </si>
  <si>
    <t>Lima Center</t>
  </si>
  <si>
    <t>Limestone Jct</t>
  </si>
  <si>
    <t>Limestone Jct.</t>
  </si>
  <si>
    <t>Linby</t>
  </si>
  <si>
    <t>Lind</t>
  </si>
  <si>
    <t>Linden</t>
  </si>
  <si>
    <t>Lines East</t>
  </si>
  <si>
    <t>Lines East Carload revenue</t>
  </si>
  <si>
    <t>Lines East Revenue</t>
  </si>
  <si>
    <t>Lines West</t>
  </si>
  <si>
    <t>Lines West carload revenue</t>
  </si>
  <si>
    <t>Lines West Revenue</t>
  </si>
  <si>
    <t>Linton</t>
  </si>
  <si>
    <t>Linwood</t>
  </si>
  <si>
    <t>Lohrville</t>
  </si>
  <si>
    <t>Lombard</t>
  </si>
  <si>
    <t>Lone Pine</t>
  </si>
  <si>
    <t>Lone Rock</t>
  </si>
  <si>
    <t>Long Lake</t>
  </si>
  <si>
    <t>Longview</t>
  </si>
  <si>
    <t>Longview For. Freight</t>
  </si>
  <si>
    <t>Longview Frg Frt</t>
  </si>
  <si>
    <t>Lost Creek</t>
  </si>
  <si>
    <t>Lost Nation</t>
  </si>
  <si>
    <t>Lotus</t>
  </si>
  <si>
    <t>Louisa</t>
  </si>
  <si>
    <t>Louisville</t>
  </si>
  <si>
    <t>Loweth</t>
  </si>
  <si>
    <t>Loy Spur</t>
  </si>
  <si>
    <t>LP</t>
  </si>
  <si>
    <t>Lucerne</t>
  </si>
  <si>
    <t>Ludlow</t>
  </si>
  <si>
    <t>Lumber Prod</t>
  </si>
  <si>
    <t>Lumber Products</t>
  </si>
  <si>
    <t>Luther (branch)</t>
  </si>
  <si>
    <t>Luton</t>
  </si>
  <si>
    <t>LW</t>
  </si>
  <si>
    <t>LW as a % of LE Revenue</t>
  </si>
  <si>
    <t>Lynden</t>
  </si>
  <si>
    <t>Lyndon</t>
  </si>
  <si>
    <t>Lyons</t>
  </si>
  <si>
    <t>Lytton</t>
  </si>
  <si>
    <t>Machiner ex electrical</t>
  </si>
  <si>
    <t>Madison</t>
  </si>
  <si>
    <t xml:space="preserve">Madrid </t>
  </si>
  <si>
    <t>Malden</t>
  </si>
  <si>
    <t>Malone</t>
  </si>
  <si>
    <t>Manchester</t>
  </si>
  <si>
    <t>Manhattan</t>
  </si>
  <si>
    <t>Manilla</t>
  </si>
  <si>
    <t>Manito</t>
  </si>
  <si>
    <t>Manley</t>
  </si>
  <si>
    <t>Manning</t>
  </si>
  <si>
    <t>Maple Falls</t>
  </si>
  <si>
    <t>Maple Valley</t>
  </si>
  <si>
    <t>Mapleton 3006</t>
  </si>
  <si>
    <t>Maquoketa</t>
  </si>
  <si>
    <t>Marathon</t>
  </si>
  <si>
    <t>Marble Creek</t>
  </si>
  <si>
    <t>Marcellus</t>
  </si>
  <si>
    <t>Marengo</t>
  </si>
  <si>
    <t>Marinette</t>
  </si>
  <si>
    <t>Marion</t>
  </si>
  <si>
    <t>Markesan</t>
  </si>
  <si>
    <t>Marquette</t>
  </si>
  <si>
    <t>Marshall</t>
  </si>
  <si>
    <t>Martelle</t>
  </si>
  <si>
    <t>Martinsdale</t>
  </si>
  <si>
    <t>Mass</t>
  </si>
  <si>
    <t>Matthews</t>
  </si>
  <si>
    <t>Maudlow</t>
  </si>
  <si>
    <t>Mauston</t>
  </si>
  <si>
    <t>Maxwell</t>
  </si>
  <si>
    <t>Maynard</t>
  </si>
  <si>
    <t>Maytown</t>
  </si>
  <si>
    <t>Mayville</t>
  </si>
  <si>
    <t>Mazomanie</t>
  </si>
  <si>
    <t>McClave</t>
  </si>
  <si>
    <t>McConnell Land</t>
  </si>
  <si>
    <t>McDonald</t>
  </si>
  <si>
    <t>McFarland</t>
  </si>
  <si>
    <t>McGregor</t>
  </si>
  <si>
    <t>McGuires</t>
  </si>
  <si>
    <t>McKenna</t>
  </si>
  <si>
    <t>McKennon Spur</t>
  </si>
  <si>
    <t>McNamara</t>
  </si>
  <si>
    <t>McPhail</t>
  </si>
  <si>
    <t>Meeks</t>
  </si>
  <si>
    <t>Melbourne</t>
  </si>
  <si>
    <t>Melstone</t>
  </si>
  <si>
    <t>Menard</t>
  </si>
  <si>
    <t>Menasha</t>
  </si>
  <si>
    <t>Mendota</t>
  </si>
  <si>
    <t>Menominee</t>
  </si>
  <si>
    <t>Menomonee Falls</t>
  </si>
  <si>
    <t>Mentone</t>
  </si>
  <si>
    <t>Mequon</t>
  </si>
  <si>
    <t>Merrill</t>
  </si>
  <si>
    <t>Merrimac</t>
  </si>
  <si>
    <t>Merriman</t>
  </si>
  <si>
    <t>Merton</t>
  </si>
  <si>
    <t>Metaline Falls</t>
  </si>
  <si>
    <t>MI</t>
  </si>
  <si>
    <t>Middle Amana</t>
  </si>
  <si>
    <t>Middleton</t>
  </si>
  <si>
    <t>Midland</t>
  </si>
  <si>
    <t>mileage</t>
  </si>
  <si>
    <t>Mileage</t>
  </si>
  <si>
    <t>Miles</t>
  </si>
  <si>
    <t>Miles City</t>
  </si>
  <si>
    <t>Miles City to Ortonville</t>
  </si>
  <si>
    <t>Milton</t>
  </si>
  <si>
    <t>Milton Jct.</t>
  </si>
  <si>
    <t>MILW</t>
  </si>
  <si>
    <t>Milw Rev. %</t>
  </si>
  <si>
    <t>Milw Revenue</t>
  </si>
  <si>
    <t>Milwaukee</t>
  </si>
  <si>
    <t xml:space="preserve">Milwaukee </t>
  </si>
  <si>
    <t>Milwaukee Division</t>
  </si>
  <si>
    <t>Milwaukee Foreign</t>
  </si>
  <si>
    <t>Milwaukee Road Division Revenues</t>
  </si>
  <si>
    <t>Mineral</t>
  </si>
  <si>
    <t>Mineral Point</t>
  </si>
  <si>
    <t>Minnesota City</t>
  </si>
  <si>
    <t>Minnesota Dakota</t>
  </si>
  <si>
    <t>Minnesota Dakota Division Detail</t>
  </si>
  <si>
    <t>Minnesota-Dakota</t>
  </si>
  <si>
    <t>Misc Mfg Products</t>
  </si>
  <si>
    <t>Misc Mixed Shipments</t>
  </si>
  <si>
    <t>Missoula</t>
  </si>
  <si>
    <t>Mitchells Spur</t>
  </si>
  <si>
    <t>MN</t>
  </si>
  <si>
    <t>Moline</t>
  </si>
  <si>
    <t>Momence</t>
  </si>
  <si>
    <t>Monroe</t>
  </si>
  <si>
    <t>Monroe Center</t>
  </si>
  <si>
    <t>Montague</t>
  </si>
  <si>
    <t>Montana</t>
  </si>
  <si>
    <t>Montana Division</t>
  </si>
  <si>
    <t>Montana Division Totals</t>
  </si>
  <si>
    <t>Montesano</t>
  </si>
  <si>
    <t>Monticello</t>
  </si>
  <si>
    <t>Montpelier</t>
  </si>
  <si>
    <t>Moody</t>
  </si>
  <si>
    <t>Moore</t>
  </si>
  <si>
    <t>Moravia</t>
  </si>
  <si>
    <t>Morel</t>
  </si>
  <si>
    <t>Morley</t>
  </si>
  <si>
    <t>Moronts</t>
  </si>
  <si>
    <t>Morrisonville</t>
  </si>
  <si>
    <t>Morton</t>
  </si>
  <si>
    <t>Morton Grove</t>
  </si>
  <si>
    <t>Moseby</t>
  </si>
  <si>
    <t>Moses Lake</t>
  </si>
  <si>
    <t>Mosinee</t>
  </si>
  <si>
    <t>Motor Vehicles</t>
  </si>
  <si>
    <t>Moulton</t>
  </si>
  <si>
    <t>Mount Carroll</t>
  </si>
  <si>
    <t>Msc frt</t>
  </si>
  <si>
    <t>Mt. Carroll</t>
  </si>
  <si>
    <t>Mt. Joy</t>
  </si>
  <si>
    <t>Murray Spur</t>
  </si>
  <si>
    <t>Muscatine</t>
  </si>
  <si>
    <t>Muscoda</t>
  </si>
  <si>
    <t>Musselshell</t>
  </si>
  <si>
    <t>Mystic</t>
  </si>
  <si>
    <t>N. Portland</t>
  </si>
  <si>
    <t>Naco</t>
  </si>
  <si>
    <t>Nahant</t>
  </si>
  <si>
    <t>Napavine</t>
  </si>
  <si>
    <t>Nasbro</t>
  </si>
  <si>
    <t>Nashotah</t>
  </si>
  <si>
    <t>Nathan</t>
  </si>
  <si>
    <t>National</t>
  </si>
  <si>
    <t>Necedah</t>
  </si>
  <si>
    <t>Neenah</t>
  </si>
  <si>
    <t>Nekoosa</t>
  </si>
  <si>
    <t>Nemaha</t>
  </si>
  <si>
    <t>Neola</t>
  </si>
  <si>
    <t>Net Operating Income before taxes</t>
  </si>
  <si>
    <t>Neva</t>
  </si>
  <si>
    <t>New Albin</t>
  </si>
  <si>
    <t>New Holstein</t>
  </si>
  <si>
    <t>New Lebanon</t>
  </si>
  <si>
    <t>New Lisbon</t>
  </si>
  <si>
    <t>New Milford</t>
  </si>
  <si>
    <t>Newhall</t>
  </si>
  <si>
    <t>Newport</t>
  </si>
  <si>
    <t>Newton</t>
  </si>
  <si>
    <t>Nitrin</t>
  </si>
  <si>
    <t>No. Buena Vista</t>
  </si>
  <si>
    <t>No. Portland</t>
  </si>
  <si>
    <t>Norman</t>
  </si>
  <si>
    <t>North Bend</t>
  </si>
  <si>
    <t>North English</t>
  </si>
  <si>
    <t>North Harvey</t>
  </si>
  <si>
    <t>North Hooper</t>
  </si>
  <si>
    <t>North Madison</t>
  </si>
  <si>
    <t>North Milwaukee</t>
  </si>
  <si>
    <t>North Prairie</t>
  </si>
  <si>
    <t>Northbrook</t>
  </si>
  <si>
    <t>not listed after 1975</t>
  </si>
  <si>
    <t>Novara</t>
  </si>
  <si>
    <t>NP</t>
  </si>
  <si>
    <t>Oakdale</t>
  </si>
  <si>
    <t>Oakton</t>
  </si>
  <si>
    <t>Oakwood</t>
  </si>
  <si>
    <t>Oconomowoc</t>
  </si>
  <si>
    <t>Odon</t>
  </si>
  <si>
    <t>Offut Lake</t>
  </si>
  <si>
    <t>Offutt Lake</t>
  </si>
  <si>
    <t>Oka</t>
  </si>
  <si>
    <t>Okauchee</t>
  </si>
  <si>
    <t>Olin</t>
  </si>
  <si>
    <t>Omaha</t>
  </si>
  <si>
    <t>Omega</t>
  </si>
  <si>
    <t>Onalaska</t>
  </si>
  <si>
    <t>Ontonagon</t>
  </si>
  <si>
    <t>Oolitic</t>
  </si>
  <si>
    <t>Operating Expenses</t>
  </si>
  <si>
    <t>Operating revenues</t>
  </si>
  <si>
    <t>Opportunity</t>
  </si>
  <si>
    <t>Orfordville</t>
  </si>
  <si>
    <t>Orig</t>
  </si>
  <si>
    <t>Orig Zone</t>
  </si>
  <si>
    <t>originating</t>
  </si>
  <si>
    <t>Orinoco</t>
  </si>
  <si>
    <t>Ortonville</t>
  </si>
  <si>
    <t>Ortonvulle to Jonathan, MN</t>
  </si>
  <si>
    <t>Osgood</t>
  </si>
  <si>
    <t>Oshkosh</t>
  </si>
  <si>
    <t>Othello</t>
  </si>
  <si>
    <t>Other I or S</t>
  </si>
  <si>
    <t>Ottumwa</t>
  </si>
  <si>
    <t>Owego</t>
  </si>
  <si>
    <t>Oxford Junction</t>
  </si>
  <si>
    <t>Packard</t>
  </si>
  <si>
    <t>Palmer</t>
  </si>
  <si>
    <t>Palmyra</t>
  </si>
  <si>
    <t>Panama</t>
  </si>
  <si>
    <t>Panora</t>
  </si>
  <si>
    <t>Paragon</t>
  </si>
  <si>
    <t>Pardeeville</t>
  </si>
  <si>
    <t>Park Jct.</t>
  </si>
  <si>
    <t>Park Siding</t>
  </si>
  <si>
    <t>Parnell</t>
  </si>
  <si>
    <t>Parrot</t>
  </si>
  <si>
    <t>Patterson</t>
  </si>
  <si>
    <t>Paxton</t>
  </si>
  <si>
    <t>Pembine</t>
  </si>
  <si>
    <t>Peotone</t>
  </si>
  <si>
    <t>per carload revenue</t>
  </si>
  <si>
    <t>Perkins</t>
  </si>
  <si>
    <t>Perry</t>
  </si>
  <si>
    <t xml:space="preserve">Persia </t>
  </si>
  <si>
    <t>Pewaukee</t>
  </si>
  <si>
    <t>Phosphate</t>
  </si>
  <si>
    <t>Pickering</t>
  </si>
  <si>
    <t>Pickett</t>
  </si>
  <si>
    <t>Piedmont</t>
  </si>
  <si>
    <t>Pine City</t>
  </si>
  <si>
    <t>Pingree Grove</t>
  </si>
  <si>
    <t>Pioneer Spur</t>
  </si>
  <si>
    <t>Piper</t>
  </si>
  <si>
    <t>Pizarro</t>
  </si>
  <si>
    <t>Pizzaro</t>
  </si>
  <si>
    <t>Pleasant Valley</t>
  </si>
  <si>
    <t>Plummer</t>
  </si>
  <si>
    <t>Plummer Jct.</t>
  </si>
  <si>
    <t>Plymouth</t>
  </si>
  <si>
    <t>Pocono</t>
  </si>
  <si>
    <t>Polo</t>
  </si>
  <si>
    <t>Pori</t>
  </si>
  <si>
    <t>Port Angeles</t>
  </si>
  <si>
    <t>Port Byron</t>
  </si>
  <si>
    <t>Port Edwards</t>
  </si>
  <si>
    <t>Port Townsend</t>
  </si>
  <si>
    <t>Portage</t>
  </si>
  <si>
    <t>Portland</t>
  </si>
  <si>
    <t xml:space="preserve">Portland </t>
  </si>
  <si>
    <t>Portland For. Freight</t>
  </si>
  <si>
    <t>Portland Frgn Frt</t>
  </si>
  <si>
    <t>Portsmouth</t>
  </si>
  <si>
    <t>Post Falls</t>
  </si>
  <si>
    <t>Pound</t>
  </si>
  <si>
    <t>Powersville</t>
  </si>
  <si>
    <t>Powerton</t>
  </si>
  <si>
    <t>Pownal</t>
  </si>
  <si>
    <t>Poynette</t>
  </si>
  <si>
    <t>Prairie du Chien</t>
  </si>
  <si>
    <t>Prairie Island</t>
  </si>
  <si>
    <t>Preacher's Slough</t>
  </si>
  <si>
    <t>Priest Rapids</t>
  </si>
  <si>
    <t>Primary Forest</t>
  </si>
  <si>
    <t>Primary Forest Products</t>
  </si>
  <si>
    <t>Primary FP</t>
  </si>
  <si>
    <t>Primary metal products</t>
  </si>
  <si>
    <t>Primrose</t>
  </si>
  <si>
    <t>Princeton</t>
  </si>
  <si>
    <t>Puder</t>
  </si>
  <si>
    <t>Pulp, Paper</t>
  </si>
  <si>
    <t>Puyallup</t>
  </si>
  <si>
    <t>Quaker</t>
  </si>
  <si>
    <t>Queens Point</t>
  </si>
  <si>
    <t>Racine</t>
  </si>
  <si>
    <t>Racine Jct.</t>
  </si>
  <si>
    <t>Rainier</t>
  </si>
  <si>
    <t>Ralston</t>
  </si>
  <si>
    <t>Ramsdell</t>
  </si>
  <si>
    <t>Randolph</t>
  </si>
  <si>
    <t>Random Lake</t>
  </si>
  <si>
    <t>Rands</t>
  </si>
  <si>
    <t>Randville</t>
  </si>
  <si>
    <t>Rate increase over prior year</t>
  </si>
  <si>
    <t>Rathdrum</t>
  </si>
  <si>
    <t>Ravenna</t>
  </si>
  <si>
    <t>Raymond</t>
  </si>
  <si>
    <t>Red Wing</t>
  </si>
  <si>
    <t>Redfield</t>
  </si>
  <si>
    <t>Reeseville</t>
  </si>
  <si>
    <t>Regal</t>
  </si>
  <si>
    <t>Reiman</t>
  </si>
  <si>
    <t>Renfrew</t>
  </si>
  <si>
    <t>Reno</t>
  </si>
  <si>
    <t>Renton</t>
  </si>
  <si>
    <t>Republic</t>
  </si>
  <si>
    <t>Rev/carload</t>
  </si>
  <si>
    <t>Revenue</t>
  </si>
  <si>
    <t>Revenue per carload</t>
  </si>
  <si>
    <t>Revenue per employee</t>
  </si>
  <si>
    <t>Revenue per mile</t>
  </si>
  <si>
    <t>Revenue/carload</t>
  </si>
  <si>
    <t>Revenue/Carload</t>
  </si>
  <si>
    <t>Revere</t>
  </si>
  <si>
    <t>Rhodes</t>
  </si>
  <si>
    <t>Richfield</t>
  </si>
  <si>
    <t>Richland</t>
  </si>
  <si>
    <t>Richland Center</t>
  </si>
  <si>
    <t>Richwood</t>
  </si>
  <si>
    <t>Rider</t>
  </si>
  <si>
    <t>Ridgefield</t>
  </si>
  <si>
    <t>Ringling</t>
  </si>
  <si>
    <t>Rio</t>
  </si>
  <si>
    <t>Ripon</t>
  </si>
  <si>
    <t>Riverdale</t>
  </si>
  <si>
    <t>Riverland</t>
  </si>
  <si>
    <t>Rochelle</t>
  </si>
  <si>
    <t>Rochester</t>
  </si>
  <si>
    <t>Rock City</t>
  </si>
  <si>
    <t>Rock Island</t>
  </si>
  <si>
    <t>Rocker</t>
  </si>
  <si>
    <t>Rockford</t>
  </si>
  <si>
    <t>Rockland</t>
  </si>
  <si>
    <t>Rockton</t>
  </si>
  <si>
    <t>Rockwell City</t>
  </si>
  <si>
    <t>Rocky Point</t>
  </si>
  <si>
    <t>Rodney</t>
  </si>
  <si>
    <t>Rogers Spur</t>
  </si>
  <si>
    <t>Roland</t>
  </si>
  <si>
    <t>Rolling Prairie</t>
  </si>
  <si>
    <t>Romunstad</t>
  </si>
  <si>
    <t>Rondout</t>
  </si>
  <si>
    <t>Root</t>
  </si>
  <si>
    <t>Rosalia</t>
  </si>
  <si>
    <t>Rose Spur</t>
  </si>
  <si>
    <t>Roselle</t>
  </si>
  <si>
    <t>Ross Pit</t>
  </si>
  <si>
    <t>Rosseau</t>
  </si>
  <si>
    <t>Rothschild</t>
  </si>
  <si>
    <t>Round Lake</t>
  </si>
  <si>
    <t>Roundup</t>
  </si>
  <si>
    <t>Rover</t>
  </si>
  <si>
    <t>Roxboro</t>
  </si>
  <si>
    <t>Roxbury</t>
  </si>
  <si>
    <t>Roy</t>
  </si>
  <si>
    <t>Roy Jct.</t>
  </si>
  <si>
    <t>Royal City</t>
  </si>
  <si>
    <t>Royal City to Avery</t>
  </si>
  <si>
    <t>Rubicon</t>
  </si>
  <si>
    <t>Rubio</t>
  </si>
  <si>
    <t>Ruby</t>
  </si>
  <si>
    <t>Rudolph</t>
  </si>
  <si>
    <t>Ruff</t>
  </si>
  <si>
    <t>Rush Lake</t>
  </si>
  <si>
    <t>Russell</t>
  </si>
  <si>
    <t>Rutledge</t>
  </si>
  <si>
    <t>Rye</t>
  </si>
  <si>
    <t>Ryegate</t>
  </si>
  <si>
    <t>Sabula</t>
  </si>
  <si>
    <t>Sac City</t>
  </si>
  <si>
    <t>Saginaw</t>
  </si>
  <si>
    <t>Sagola</t>
  </si>
  <si>
    <t>Salem</t>
  </si>
  <si>
    <t>Saltese</t>
  </si>
  <si>
    <t>Santa</t>
  </si>
  <si>
    <t>Sappington</t>
  </si>
  <si>
    <t>Satchwell</t>
  </si>
  <si>
    <t>Sauk City</t>
  </si>
  <si>
    <t>Saukville</t>
  </si>
  <si>
    <t>Savanna</t>
  </si>
  <si>
    <t>Sawyer Lake</t>
  </si>
  <si>
    <t>Scalley</t>
  </si>
  <si>
    <t>Scarboro</t>
  </si>
  <si>
    <t>Schaumberg</t>
  </si>
  <si>
    <t>Schaumburg</t>
  </si>
  <si>
    <t>Schiffman Spur</t>
  </si>
  <si>
    <t>Schilling</t>
  </si>
  <si>
    <t>Schofield</t>
  </si>
  <si>
    <t>Schoonover</t>
  </si>
  <si>
    <t>Scrap</t>
  </si>
  <si>
    <t>Seabury</t>
  </si>
  <si>
    <t>Seagle</t>
  </si>
  <si>
    <t>Seasons</t>
  </si>
  <si>
    <t>Seattle</t>
  </si>
  <si>
    <t>Seattle Connecting</t>
  </si>
  <si>
    <t>Seattle For Freight</t>
  </si>
  <si>
    <t>Seattle Fr. Freight</t>
  </si>
  <si>
    <t>Semi-finished I or S</t>
  </si>
  <si>
    <t>Sequim</t>
  </si>
  <si>
    <t>Setters</t>
  </si>
  <si>
    <t>Sewall</t>
  </si>
  <si>
    <t>Seymour</t>
  </si>
  <si>
    <t xml:space="preserve">Shaffton </t>
  </si>
  <si>
    <t>Shannon</t>
  </si>
  <si>
    <t>Shawmut</t>
  </si>
  <si>
    <t>Sheffield</t>
  </si>
  <si>
    <t>Sherwood</t>
  </si>
  <si>
    <t>Shippers Assoc</t>
  </si>
  <si>
    <t>Shirland</t>
  </si>
  <si>
    <t>Shonkin</t>
  </si>
  <si>
    <t>Siding 120</t>
  </si>
  <si>
    <t>Sidnaw</t>
  </si>
  <si>
    <t>Sieler</t>
  </si>
  <si>
    <t>Sigourney</t>
  </si>
  <si>
    <t>Silluvan Spur</t>
  </si>
  <si>
    <t>Silver Bow</t>
  </si>
  <si>
    <t>Sinclair</t>
  </si>
  <si>
    <t>Sipple</t>
  </si>
  <si>
    <t>Sixteen</t>
  </si>
  <si>
    <t>Skookumchuck</t>
  </si>
  <si>
    <t>Slater</t>
  </si>
  <si>
    <t>Slinger</t>
  </si>
  <si>
    <t>Smyrna</t>
  </si>
  <si>
    <t>Snohomish</t>
  </si>
  <si>
    <t>Snoqualmie Falls</t>
  </si>
  <si>
    <t>So. Aberdeen</t>
  </si>
  <si>
    <t>So. Amana</t>
  </si>
  <si>
    <t>So. Beloit</t>
  </si>
  <si>
    <t>So. Elma</t>
  </si>
  <si>
    <t>So. Wayne</t>
  </si>
  <si>
    <t>Sobieski</t>
  </si>
  <si>
    <t>Solon Mills</t>
  </si>
  <si>
    <t>Somers</t>
  </si>
  <si>
    <t>Soudan</t>
  </si>
  <si>
    <t>South Byron</t>
  </si>
  <si>
    <t>South Omaha</t>
  </si>
  <si>
    <t>Sparta</t>
  </si>
  <si>
    <t>Spaulding</t>
  </si>
  <si>
    <t>Spechts Ferry</t>
  </si>
  <si>
    <t>Spirit Lake</t>
  </si>
  <si>
    <t>Spokane</t>
  </si>
  <si>
    <t>Spokane bridge</t>
  </si>
  <si>
    <t>Sprague</t>
  </si>
  <si>
    <t>Spring Green</t>
  </si>
  <si>
    <t>Spring Grove</t>
  </si>
  <si>
    <t>Springhill</t>
  </si>
  <si>
    <t>Springville</t>
  </si>
  <si>
    <t>Spur 110</t>
  </si>
  <si>
    <t>Spur 247</t>
  </si>
  <si>
    <t>Square Butte</t>
  </si>
  <si>
    <t>Squaw Canyon</t>
  </si>
  <si>
    <t>St. Bernice</t>
  </si>
  <si>
    <t>St. Joe</t>
  </si>
  <si>
    <t>St. Maries</t>
  </si>
  <si>
    <t>St. Regis</t>
  </si>
  <si>
    <t>Station Number</t>
  </si>
  <si>
    <t>Steward Jct.</t>
  </si>
  <si>
    <t>Stiles Jct.</t>
  </si>
  <si>
    <t>Stillman Valle</t>
  </si>
  <si>
    <t>Stillman Valley</t>
  </si>
  <si>
    <t>Stockdale</t>
  </si>
  <si>
    <t>Stockland</t>
  </si>
  <si>
    <t>Stone City</t>
  </si>
  <si>
    <t>Stone, clay</t>
  </si>
  <si>
    <t>Storm Lake</t>
  </si>
  <si>
    <t>Stoughton</t>
  </si>
  <si>
    <t>Strandell</t>
  </si>
  <si>
    <t>Straw</t>
  </si>
  <si>
    <t>Strawberry Point</t>
  </si>
  <si>
    <t>Sturtevant</t>
  </si>
  <si>
    <t>Subdivision 1  Chicago -- Milwaukee</t>
  </si>
  <si>
    <t>Subdivision 1  Chicago-Elgin</t>
  </si>
  <si>
    <t>Subdivision 1  Savanna -- Atkins Yard</t>
  </si>
  <si>
    <t>Subdivision 1 Avery to Malden</t>
  </si>
  <si>
    <t>Subdivision 1 Chicago -- Elgin</t>
  </si>
  <si>
    <t>Subdivision 1 Chicago- Elgin</t>
  </si>
  <si>
    <t>Subdivision 1, Division St. - Hopkins</t>
  </si>
  <si>
    <t>Subdivision 1, Milwaukee-Portage</t>
  </si>
  <si>
    <t>Subdivision 1, St. Maries-Othello</t>
  </si>
  <si>
    <t>Subdivision 10 Cedar Falls -- Everett</t>
  </si>
  <si>
    <t>Subdivision 10 Galewood</t>
  </si>
  <si>
    <t>Subdivision 10 Harlowton-Lewistown</t>
  </si>
  <si>
    <t>Subdivision 10, Cedar Falls-Snoq Falls</t>
  </si>
  <si>
    <t>Subdivision 10, Cedar Falls-Snoqualmie Falls</t>
  </si>
  <si>
    <t>Subdivision 10, Channing-Republic</t>
  </si>
  <si>
    <t>Subdivision 10, Faribault-Zumbrota</t>
  </si>
  <si>
    <t>Subdivision 10, Galewood</t>
  </si>
  <si>
    <t>Subdivision 11  Clive-Woodward Jct</t>
  </si>
  <si>
    <t>Subdivision 11 Kirkland-DeKalb</t>
  </si>
  <si>
    <t>Subdivision 11 Lewistown Yard-Heath</t>
  </si>
  <si>
    <t>Subdivision 11, Farmington-Cologne</t>
  </si>
  <si>
    <t>Subdivision 11, Hampton -- Lynden</t>
  </si>
  <si>
    <t>Subdivision 11, Hampton-Lynden</t>
  </si>
  <si>
    <t>Subdivision 11, Kirkland-DeKalb</t>
  </si>
  <si>
    <t>Subdivision 11, Sparta-Viroqua</t>
  </si>
  <si>
    <t>Subdivision 11Hamtpton -- Lynden</t>
  </si>
  <si>
    <t>Subdivision 12  Frederickson--Morton</t>
  </si>
  <si>
    <t>Subdivision 12  Winifred Jct -- Winifred</t>
  </si>
  <si>
    <t>Subdivision 12 Savanna-Nahant</t>
  </si>
  <si>
    <t>Subdivision 12, Calmar-Austin</t>
  </si>
  <si>
    <t>Subdivision 12, Frederickson -- Morton</t>
  </si>
  <si>
    <t>Subdivision 12, Fredrickson-Morton</t>
  </si>
  <si>
    <t>Subdivision 12, North Milwaukee-Oshkosh</t>
  </si>
  <si>
    <t>Subdivision 12, Savana-Nahant</t>
  </si>
  <si>
    <t>Subdivision 13  Lewistown Yard -- Great Falls</t>
  </si>
  <si>
    <t>Subdivision 13  Park Jct. -- National</t>
  </si>
  <si>
    <t>Subdivision 13 Sturtevant-Kittredge</t>
  </si>
  <si>
    <t>Subdivision 13, Austin-Mason City</t>
  </si>
  <si>
    <t>Subdivision 13, Park Jct -National</t>
  </si>
  <si>
    <t>Subdivision 13, Park Jct. -- National</t>
  </si>
  <si>
    <t>Subdivision 13, Ripon-Berlin</t>
  </si>
  <si>
    <t>Subdivision 13, Sturtevant-Kittridge</t>
  </si>
  <si>
    <t>Subdivision 14  Janesville-Oglesby</t>
  </si>
  <si>
    <t>Subdivision 14  Port Townsend - Port Angeles</t>
  </si>
  <si>
    <t>Subdivision 14 Falls Yard - Agawam</t>
  </si>
  <si>
    <t>Subdivision 14, Iron Ridge-Fon du Lac</t>
  </si>
  <si>
    <t>Subdivision 14, Janesville-Oglesby</t>
  </si>
  <si>
    <t>Subdivision 14, LaCrosse-Austin</t>
  </si>
  <si>
    <t>Subdivision 14, Port Townsend --Port Angeles</t>
  </si>
  <si>
    <t>Subdivision 14, Port Townsend-Port Angeles</t>
  </si>
  <si>
    <t>Subdivision 15  Bagely Jct -- Enumclaw</t>
  </si>
  <si>
    <t>Subdivision 15 Bozeman (Includes Billings Entry)</t>
  </si>
  <si>
    <t>Subdivision 15 Racine-Sturdevant</t>
  </si>
  <si>
    <t>Subdivision 15, Bagley Jct - Enumclaw</t>
  </si>
  <si>
    <t>Subdivision 15, Conover-Decorah</t>
  </si>
  <si>
    <t>Subdivision 15, Horicon-Portage</t>
  </si>
  <si>
    <t>Subdivision 16</t>
  </si>
  <si>
    <t>Subdivision 16  Maytown -- Hoqium</t>
  </si>
  <si>
    <t>Subdivision 16 Savanna-Atkins Yard</t>
  </si>
  <si>
    <t>Subdivision 16, Brandon-Markesan</t>
  </si>
  <si>
    <t>Subdivision 16, Maytown -- Hoquiam</t>
  </si>
  <si>
    <t>Subdivision 16, Maytown-Hoquiam</t>
  </si>
  <si>
    <t>Subdivision 16, Savanna-Atkins Yard</t>
  </si>
  <si>
    <t>Subdivision 17  Chehalis -- Raymond</t>
  </si>
  <si>
    <t>Subdivision 17 Atkins Yard-Perry</t>
  </si>
  <si>
    <t>Subdivision 17, Atkins Yard -Perry</t>
  </si>
  <si>
    <t>Subdivision 17, Austin-Jackson</t>
  </si>
  <si>
    <t>Subdivision 17, Chehalis Jct. -- Raymond</t>
  </si>
  <si>
    <t>Subdivision 17, Chehalis-Raymond</t>
  </si>
  <si>
    <t>Subdivision 17, Granville-Meno Falls</t>
  </si>
  <si>
    <t>Subdivision 18 Beverly Jct -- Hanford Yard</t>
  </si>
  <si>
    <t>Subdivision 18 Perry-South Omaha</t>
  </si>
  <si>
    <t>Subdivision 18, Beverly Jct. -- Hanford Yard</t>
  </si>
  <si>
    <t>Subdivision 18, Beverly Jct-Hanford</t>
  </si>
  <si>
    <t>Subdivision 18, Mankato-Wells</t>
  </si>
  <si>
    <t>Subdivision 18, New Lisbon-Wausau</t>
  </si>
  <si>
    <t>Subdivision 18, Perry-South Omaha</t>
  </si>
  <si>
    <t>Subdivision 19  Royal City Jct -- Royal City</t>
  </si>
  <si>
    <t>Subdivision 19 Sabula -Ottumwa</t>
  </si>
  <si>
    <t>Subdivision 19, Jackson-Madison</t>
  </si>
  <si>
    <t>Subdivision 19, Royal City Jct. -- Royal City</t>
  </si>
  <si>
    <t>Subdivision 19, Royal City Jct-Royal City</t>
  </si>
  <si>
    <t>Subdivision 19, Sabula-Ottumwa</t>
  </si>
  <si>
    <t>Subdivision 19, Wausau-Heafford Jct.</t>
  </si>
  <si>
    <t>Subdivision 2  Atkins Yard -- Perry</t>
  </si>
  <si>
    <t>Subdivision 2  Elgin Savanna</t>
  </si>
  <si>
    <t>Subdivision 2  Healy-Milwaukee</t>
  </si>
  <si>
    <t>Subdivision 2  Plummer to East Spokane</t>
  </si>
  <si>
    <t>Subdivision 2 Healy Milwaukee</t>
  </si>
  <si>
    <t>Subdivision 2, Hopkins-Montevideo</t>
  </si>
  <si>
    <t>Subdivision 2, Othello-Black River</t>
  </si>
  <si>
    <t>Subdivision 2, Portage-LaCrosse</t>
  </si>
  <si>
    <t>Subdivision 2, St Maries-Bovill</t>
  </si>
  <si>
    <t>Subdivision 20  Warden -- Moses Lake</t>
  </si>
  <si>
    <t>Subdivision 20 Ottumwa-Kansas City</t>
  </si>
  <si>
    <t>Subdivision 20, Muskego Yard-Canco</t>
  </si>
  <si>
    <t>Subdivision 20, Ottumwa-Kansas City</t>
  </si>
  <si>
    <t>Subdivision 20, St. Clair-Pemberton</t>
  </si>
  <si>
    <t>Subdivision 20, Warden -- Moses Lake</t>
  </si>
  <si>
    <t>Subdivision 20, Warden-Moses Lake</t>
  </si>
  <si>
    <t>Subdivision 21  Tiflis -- Marcellus</t>
  </si>
  <si>
    <t>Subdivision 21 Indian Creek-Ottumwa</t>
  </si>
  <si>
    <t>Subdivision 21, Indian Creek -- Ottumwa</t>
  </si>
  <si>
    <t>Subdivision 21, Janesville-Madison</t>
  </si>
  <si>
    <t>Subdivision 21, Madison-Bryant</t>
  </si>
  <si>
    <t>Subdivision 21, Tiflis -- Marcellus</t>
  </si>
  <si>
    <t>Subdivision 21, Tiflis-Marcellus</t>
  </si>
  <si>
    <t>Subdivision 22  Dishman -- Metalline Falls</t>
  </si>
  <si>
    <t>Subdivision 22 Davenport-Eldridge</t>
  </si>
  <si>
    <t>Subdivision 22, Davenport-Eldridge</t>
  </si>
  <si>
    <t>Subdivision 22, Madison-Prairie du Chien</t>
  </si>
  <si>
    <t>Subdivision 22, Marquette-Mason City</t>
  </si>
  <si>
    <t>Subdivision 22, Newport -- Metaline Falls</t>
  </si>
  <si>
    <t>Subdivision 22, Newport-Metalline Falls</t>
  </si>
  <si>
    <t>Subdivision 23  McQuires -- Coeurd d'Alene</t>
  </si>
  <si>
    <t>Subdivision 23 Delmar- Maquoketa</t>
  </si>
  <si>
    <t>Subdivision 23, Delmar-Maquoketa</t>
  </si>
  <si>
    <t>Subdivision 23, Dishman -- Coeur Dalene</t>
  </si>
  <si>
    <t>Subdivision 23, Dishman-Coeur Dalene</t>
  </si>
  <si>
    <t>Subdivision 23, Lone Rock-Richland Center</t>
  </si>
  <si>
    <t>Subdivision 23, Spencer-Milford</t>
  </si>
  <si>
    <t>Subdivision 24  St. Marie -- Alke River</t>
  </si>
  <si>
    <t>Subdivision 24 Paralta-Jackson Jct</t>
  </si>
  <si>
    <t>Subdivision 24, Mason City-Canton/Subdivision 38, Canton-Mitchell</t>
  </si>
  <si>
    <t>Subdivision 24, Mazomanie-Prairie du Sac</t>
  </si>
  <si>
    <t>Subdivision 24, Paralta-Jackson Jct.</t>
  </si>
  <si>
    <t>Subdivision 24, St. Maries -- Bovill</t>
  </si>
  <si>
    <t>Subdivision 25 Des Moines-Herndon</t>
  </si>
  <si>
    <t>Subdivision 25, Des Moines -Herndon</t>
  </si>
  <si>
    <t>Subdivision 25, Janesville-Mineral Point</t>
  </si>
  <si>
    <t>Subdivision 25, Ortonville-Fargo</t>
  </si>
  <si>
    <t>Subdivision 26 Herndon-Iowa Jct</t>
  </si>
  <si>
    <t>Subdivision 26, Brookfield-Milton Jct.</t>
  </si>
  <si>
    <t>Subdivision 26, Herndon-Iowa Jct.</t>
  </si>
  <si>
    <t>Subdivision 27 Clive-Woodward Jct</t>
  </si>
  <si>
    <t>Subdivision 27, Clive-Woodward Jct.</t>
  </si>
  <si>
    <t>Subdivision 27, Garden City-Bristol</t>
  </si>
  <si>
    <t>Subdivision 27, Watertown-Madison</t>
  </si>
  <si>
    <t>Subdivision 28 Rockwell City-Storm Lake</t>
  </si>
  <si>
    <t>Subdivision 28, Andover-Brampton</t>
  </si>
  <si>
    <t>Subdivision 28, Madison-Portage</t>
  </si>
  <si>
    <t>Subdivision 28, Rockwell City-Storm Lake</t>
  </si>
  <si>
    <t>Subdivision 29 Manilla - Sioux City</t>
  </si>
  <si>
    <t>Subdivision 29, Aberdeen-Edgeley</t>
  </si>
  <si>
    <t>Subdivision 29, Manilla-Sioux City</t>
  </si>
  <si>
    <t>Subdivision 3  217 miles</t>
  </si>
  <si>
    <t>Subdivision 3  Kirkland -- DeKalb</t>
  </si>
  <si>
    <t>Subdivision 3  Perry -- South Omaha</t>
  </si>
  <si>
    <t>Subdivision 3  Rondout -Janesville</t>
  </si>
  <si>
    <t>Subdivision 3 Malden-Othello</t>
  </si>
  <si>
    <t>Subdivision 3 Rondout-Janesville</t>
  </si>
  <si>
    <t>Subdivision 3, LaCrosse-Division St.</t>
  </si>
  <si>
    <t>Subdivision 3, Montevideo-Aberdeen</t>
  </si>
  <si>
    <t>Subdivision 3, Seattle-Tide Flats</t>
  </si>
  <si>
    <t>Subdivision 30</t>
  </si>
  <si>
    <t>Subdivision 31, Roscoe-Linton</t>
  </si>
  <si>
    <t>Subdivision 32, Orient Line Jct-Orient</t>
  </si>
  <si>
    <t>Subdivision 33, Aberdeen Yard-Mitchell</t>
  </si>
  <si>
    <t>Subdivision 34, Woonsocket-Wessington Springs</t>
  </si>
  <si>
    <t>Subdivision 35, East Wye Switch-Mitchell</t>
  </si>
  <si>
    <t>Subdivision 36, Napa-Platte</t>
  </si>
  <si>
    <t>Subdivision 37, Sioux City-Egan</t>
  </si>
  <si>
    <t>Subdivision 39, Marion Jct-Menno</t>
  </si>
  <si>
    <t xml:space="preserve">Subdivision 4  </t>
  </si>
  <si>
    <t>Subdivision 4  Savanna -- Nahant</t>
  </si>
  <si>
    <t>Subdivision 4  Savanna -- Ottumwa</t>
  </si>
  <si>
    <t>Subdivision 4 Elgin-Savanna</t>
  </si>
  <si>
    <t>Subdivision 4 Othello-CleElum</t>
  </si>
  <si>
    <t>Subdivision 4 Rondout -- Janesville</t>
  </si>
  <si>
    <t>Subdivision 4, Aberdeen-Mobridge</t>
  </si>
  <si>
    <t>Subdivision 4, Green Island-River Jct</t>
  </si>
  <si>
    <t>Subdivision 4, Tacoma Jct - Portland</t>
  </si>
  <si>
    <t>Subdivision 40, Duluth Line</t>
  </si>
  <si>
    <t>Subdivision 41, Mitchell-Murdo</t>
  </si>
  <si>
    <t>Subdivision 42, Murdo-Rapid City</t>
  </si>
  <si>
    <t>Subdivision 43, Mobridge-Marmarth</t>
  </si>
  <si>
    <t>Subdivision 44, Marmarth-Miles City</t>
  </si>
  <si>
    <t>Subdivision 45</t>
  </si>
  <si>
    <t>Subdivision 46</t>
  </si>
  <si>
    <t>Subdivision 47, Moreu Jct.-Isabel</t>
  </si>
  <si>
    <t>Subdivision 48, Trail City-Faith</t>
  </si>
  <si>
    <t>Subdivision 49, McLaughlin-New England</t>
  </si>
  <si>
    <t>Subdivision 5  Bensenville Yard -- Faithorn</t>
  </si>
  <si>
    <t>Subdivision 5  Cle Elum-Seattle</t>
  </si>
  <si>
    <t>Subdivision 5  Ottumwa -- Laredo</t>
  </si>
  <si>
    <t>Subdivision 5 Bensenville -Faithorn</t>
  </si>
  <si>
    <t>Subdivision 5 Bensenville-Faithorn</t>
  </si>
  <si>
    <t>Subdivision 5 Three Forks Deer Lodge</t>
  </si>
  <si>
    <t>Subdivision 5, Muskego Yard-Green Bay</t>
  </si>
  <si>
    <t>Subdivision 5, Plummer - East Spokane</t>
  </si>
  <si>
    <t>Subdivision 5, Plummer-East Spokane</t>
  </si>
  <si>
    <t>Subdivision 5, Trevino-Chippewa Falls</t>
  </si>
  <si>
    <t>Subdivision 6  Faithorn -- Latta</t>
  </si>
  <si>
    <t>Subdivision 6  Laredo -- Kansas City</t>
  </si>
  <si>
    <t>Subdivision 6 Deer Lodge Alberton</t>
  </si>
  <si>
    <t>Subdivision 6 Faithorn-Latta</t>
  </si>
  <si>
    <t>Subdivision 6 Seattle -- Tide Flats</t>
  </si>
  <si>
    <t>Subdivision 6, Hastings-Stillwater</t>
  </si>
  <si>
    <t>Subdivision 7  Latta -- Louisville</t>
  </si>
  <si>
    <t>Subdivision 7  Latta-Louisville</t>
  </si>
  <si>
    <t>Subdivision 7  Manilla -- Sioux City</t>
  </si>
  <si>
    <t>Subdivision 7  Tacoma Jct -- Brooklyn Yard</t>
  </si>
  <si>
    <t>Subdivision 7 Alberton St Maries</t>
  </si>
  <si>
    <t>Subdivision 7 Latta-Louisville</t>
  </si>
  <si>
    <t>Subdivision 7, Austin-St. Paul Yard</t>
  </si>
  <si>
    <t>Subdivision 7, Channing-Ontonagon</t>
  </si>
  <si>
    <t>Subdivision 8</t>
  </si>
  <si>
    <t>Subdivision 8  Indian Creek -- Ottumwa</t>
  </si>
  <si>
    <t>Subdivision 8 Bedford -- Seymour</t>
  </si>
  <si>
    <t>Subdivision 8 Bedford-Seymour</t>
  </si>
  <si>
    <t>Subdivision 8 Bonner Jct -- Bear Creek</t>
  </si>
  <si>
    <t>Subdivision 8, Bedford--Seymour</t>
  </si>
  <si>
    <t>Subdivision 8, Bellingham-Black River</t>
  </si>
  <si>
    <t>Subdivision 8, Hilbert-Appleton-Neenah</t>
  </si>
  <si>
    <t>Subdivision 9  Bellingham --Limestone Jct.</t>
  </si>
  <si>
    <t>Subdivision 9  Delmart -- Joliet</t>
  </si>
  <si>
    <t>Subdivision 9  Herndon -- Spirit Lake</t>
  </si>
  <si>
    <t>Subdivision 9 Delmar-Joliet</t>
  </si>
  <si>
    <t>Subdivision 9 Three Forks-Bozeman</t>
  </si>
  <si>
    <t>Subdivision 9, Bellingham-Limestone Jct.</t>
  </si>
  <si>
    <t>Subdivision 9, Crivitz-Menominee</t>
  </si>
  <si>
    <t>Subdivision 9, Delmar-Joliet</t>
  </si>
  <si>
    <t>Subdivision 9, Farmington-Mankato</t>
  </si>
  <si>
    <t>Subdivsion 15, Bagley Jct. -- Enumclaw</t>
  </si>
  <si>
    <t>Subdivsion 6, Green Bay-Channing</t>
  </si>
  <si>
    <t>Subidivision 26, Milbank-Sisseton</t>
  </si>
  <si>
    <t>Subidivison 38, seee Sub 24</t>
  </si>
  <si>
    <t>Sudivision 15, Racine-Sturtevant</t>
  </si>
  <si>
    <t>Suffolk</t>
  </si>
  <si>
    <t>Sumas</t>
  </si>
  <si>
    <t>Sumas interchance with BCE</t>
  </si>
  <si>
    <t>Sumatra</t>
  </si>
  <si>
    <t>Sumner</t>
  </si>
  <si>
    <t>Sun Prairie</t>
  </si>
  <si>
    <t>Sunset</t>
  </si>
  <si>
    <t>Superior</t>
  </si>
  <si>
    <t>Sussex</t>
  </si>
  <si>
    <t>Sutico</t>
  </si>
  <si>
    <t>System</t>
  </si>
  <si>
    <t>System Revenues</t>
  </si>
  <si>
    <t>Tacoma</t>
  </si>
  <si>
    <t xml:space="preserve">Tacoma </t>
  </si>
  <si>
    <t>Tacoma For Freight</t>
  </si>
  <si>
    <t>Tacoma For. Freight</t>
  </si>
  <si>
    <t>Tallmadge</t>
  </si>
  <si>
    <t>Tama</t>
  </si>
  <si>
    <t>Tarkio</t>
  </si>
  <si>
    <t>Taunton</t>
  </si>
  <si>
    <t>Techny</t>
  </si>
  <si>
    <t>Teigen</t>
  </si>
  <si>
    <t>Tekoa</t>
  </si>
  <si>
    <t>Templeton</t>
  </si>
  <si>
    <t>Term Zone</t>
  </si>
  <si>
    <t>Termin</t>
  </si>
  <si>
    <t>terminating</t>
  </si>
  <si>
    <t>Terre Haute</t>
  </si>
  <si>
    <t>Thiensville</t>
  </si>
  <si>
    <t>Thomson</t>
  </si>
  <si>
    <t>Thorp</t>
  </si>
  <si>
    <t>Thorton</t>
  </si>
  <si>
    <t>Three Forks</t>
  </si>
  <si>
    <t>Thrift</t>
  </si>
  <si>
    <t>Thurlow</t>
  </si>
  <si>
    <t>Tiflis</t>
  </si>
  <si>
    <t>Tiger</t>
  </si>
  <si>
    <t>Titus</t>
  </si>
  <si>
    <t>Tomah</t>
  </si>
  <si>
    <t>Tomahawk</t>
  </si>
  <si>
    <t>Tonnage</t>
  </si>
  <si>
    <t>total</t>
  </si>
  <si>
    <t>Total</t>
  </si>
  <si>
    <t>Total carloadings</t>
  </si>
  <si>
    <t xml:space="preserve">Total Division </t>
  </si>
  <si>
    <t>Total Grain</t>
  </si>
  <si>
    <t>Total Lines West</t>
  </si>
  <si>
    <t>Total Revenue</t>
  </si>
  <si>
    <t>Total Revenue (not just MILW)</t>
  </si>
  <si>
    <t>Total Rvenue</t>
  </si>
  <si>
    <t>Total Washington Division</t>
  </si>
  <si>
    <t>Totals</t>
  </si>
  <si>
    <t>Trans Equip</t>
  </si>
  <si>
    <t>Trek</t>
  </si>
  <si>
    <t>Triangle Spur</t>
  </si>
  <si>
    <t>Trude</t>
  </si>
  <si>
    <t>Truesdell</t>
  </si>
  <si>
    <t>Tukeys</t>
  </si>
  <si>
    <t>Tunis</t>
  </si>
  <si>
    <t>Tunnel City</t>
  </si>
  <si>
    <t>Twin Bluffs</t>
  </si>
  <si>
    <t>Two Dot</t>
  </si>
  <si>
    <t>Tyson Creek</t>
  </si>
  <si>
    <t>Underwood</t>
  </si>
  <si>
    <t>Union Grove</t>
  </si>
  <si>
    <t>UP</t>
  </si>
  <si>
    <t>Upco</t>
  </si>
  <si>
    <t>Upco (U.P. Co.)</t>
  </si>
  <si>
    <t>Usk</t>
  </si>
  <si>
    <t>Ute</t>
  </si>
  <si>
    <t>Utley</t>
  </si>
  <si>
    <t>Vader</t>
  </si>
  <si>
    <t>Vader Jct</t>
  </si>
  <si>
    <t>Van Horne</t>
  </si>
  <si>
    <t>Vananda</t>
  </si>
  <si>
    <t>Vancouver</t>
  </si>
  <si>
    <t>Vancouver For. Freight</t>
  </si>
  <si>
    <t>Vancouver Frgn Frt</t>
  </si>
  <si>
    <t>Varina</t>
  </si>
  <si>
    <t>Vassar</t>
  </si>
  <si>
    <t>Vera</t>
  </si>
  <si>
    <t>Vernita</t>
  </si>
  <si>
    <t>Vining</t>
  </si>
  <si>
    <t>Viroqua</t>
  </si>
  <si>
    <t>Wabasha</t>
  </si>
  <si>
    <t>Wadsworth</t>
  </si>
  <si>
    <t>Waldo</t>
  </si>
  <si>
    <t>Walford</t>
  </si>
  <si>
    <t>Waltham</t>
  </si>
  <si>
    <t>Walworth</t>
  </si>
  <si>
    <t>Wanapum Dam Siding</t>
  </si>
  <si>
    <t>Warden</t>
  </si>
  <si>
    <t>Ware</t>
  </si>
  <si>
    <t>Warnick</t>
  </si>
  <si>
    <t>Was Chicago Division Subdivision 2</t>
  </si>
  <si>
    <t>Was Chicago Division, Latta</t>
  </si>
  <si>
    <t>Was Chicago Division, Subdivision 10</t>
  </si>
  <si>
    <t>Was Chicago Division, Subdivision 3</t>
  </si>
  <si>
    <t>Was Chicago Division, Subdivision 4</t>
  </si>
  <si>
    <t>Was Chicago Division, Subdivision 5</t>
  </si>
  <si>
    <t>Was Chicago Division, Subdivision 6</t>
  </si>
  <si>
    <t>Was Chicago Division, Subdivision 8</t>
  </si>
  <si>
    <t>Was Chicago Division, Subdivision 9</t>
  </si>
  <si>
    <t xml:space="preserve">Was Iowa </t>
  </si>
  <si>
    <t>Was Iowa Division, Subdivision 1</t>
  </si>
  <si>
    <t>Was Iowa Division, Subdivision 11 &amp; 10</t>
  </si>
  <si>
    <t>Was Iowa Division, Subdivision 12</t>
  </si>
  <si>
    <t>Was Iowa Division, Subdivision 13</t>
  </si>
  <si>
    <t>Was Iowa Division, Subdivision 14</t>
  </si>
  <si>
    <t>Was Iowa Division, Subdivision 15</t>
  </si>
  <si>
    <t>Was Iowa Division, Subdivision 2</t>
  </si>
  <si>
    <t>Was Iowa Division, Subdivision 5 and 6</t>
  </si>
  <si>
    <t>Was Iowa Division, Subdivision 7</t>
  </si>
  <si>
    <t>Was Iowa Division, Subdivision 8</t>
  </si>
  <si>
    <t>Was Iowa Division, Subdivison 9</t>
  </si>
  <si>
    <t>Was Iowa Division,Subdivision 16</t>
  </si>
  <si>
    <t>Was Iowa Subdivision, Subdivision 3</t>
  </si>
  <si>
    <t>Was Milwaukee Division, Subdivision 11</t>
  </si>
  <si>
    <t>Was Milwaukee Division, Subdivision 18</t>
  </si>
  <si>
    <t>Was Milwaukee Division, Subdivision 19</t>
  </si>
  <si>
    <t>Wasas</t>
  </si>
  <si>
    <t>Washburn</t>
  </si>
  <si>
    <t>Washington</t>
  </si>
  <si>
    <t>Washington 233</t>
  </si>
  <si>
    <t>Washington Division</t>
  </si>
  <si>
    <t>Washington Division Sub 1</t>
  </si>
  <si>
    <t>Washinton Division Revenue</t>
  </si>
  <si>
    <t>Waste scrap, ex I or S</t>
  </si>
  <si>
    <t>Waterloo</t>
  </si>
  <si>
    <t>Watertown</t>
  </si>
  <si>
    <t>Waucoma</t>
  </si>
  <si>
    <t>Waukee</t>
  </si>
  <si>
    <t>Waukesha</t>
  </si>
  <si>
    <t>Waupun</t>
  </si>
  <si>
    <t>Wausau</t>
  </si>
  <si>
    <t>Wausaukee</t>
  </si>
  <si>
    <t>Wauwatosa</t>
  </si>
  <si>
    <t>Wauzeka</t>
  </si>
  <si>
    <t>Waxdale</t>
  </si>
  <si>
    <t>Weaver</t>
  </si>
  <si>
    <t>Webb</t>
  </si>
  <si>
    <t>Webster</t>
  </si>
  <si>
    <t>Welland</t>
  </si>
  <si>
    <t>Wendt Siding</t>
  </si>
  <si>
    <t>Wepco</t>
  </si>
  <si>
    <t>West Clinton</t>
  </si>
  <si>
    <t>West Dana</t>
  </si>
  <si>
    <t>West Salem</t>
  </si>
  <si>
    <t>Westby</t>
  </si>
  <si>
    <t>Weston</t>
  </si>
  <si>
    <t>Weston Spur</t>
  </si>
  <si>
    <t>Whitaker</t>
  </si>
  <si>
    <t>White Sulphur Springs &amp; Yellowstone Park</t>
  </si>
  <si>
    <t>Whitehall</t>
  </si>
  <si>
    <t>Whitewater</t>
  </si>
  <si>
    <t>Wi</t>
  </si>
  <si>
    <t>WI</t>
  </si>
  <si>
    <t>Williams</t>
  </si>
  <si>
    <t>Williamsburg</t>
  </si>
  <si>
    <t>Willow Creek</t>
  </si>
  <si>
    <t>Wilton</t>
  </si>
  <si>
    <t>Windsor</t>
  </si>
  <si>
    <t>Winifred</t>
  </si>
  <si>
    <t>Winklemans</t>
  </si>
  <si>
    <t>Winlock</t>
  </si>
  <si>
    <t>Winnecook</t>
  </si>
  <si>
    <t>Winnett</t>
  </si>
  <si>
    <t>Winona</t>
  </si>
  <si>
    <t>Wisconsin</t>
  </si>
  <si>
    <t>Wisconsin Dells</t>
  </si>
  <si>
    <t>Wisconsin Division</t>
  </si>
  <si>
    <t>Wisconsin Division Detail</t>
  </si>
  <si>
    <t>Wisconsin Rapids</t>
  </si>
  <si>
    <t>Wiswell</t>
  </si>
  <si>
    <t>Witch Lake</t>
  </si>
  <si>
    <t>Wood Dale</t>
  </si>
  <si>
    <t>Woodland</t>
  </si>
  <si>
    <t>Woodman</t>
  </si>
  <si>
    <t>Woodward</t>
  </si>
  <si>
    <t>Worley</t>
  </si>
  <si>
    <t>Wyocena</t>
  </si>
  <si>
    <t>Yale</t>
  </si>
  <si>
    <t>Yeager</t>
  </si>
  <si>
    <t>Year</t>
  </si>
  <si>
    <t>Zenda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</si>
</sst>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&quot;$&quot;#,##0.000\ ;\(&quot;$&quot;#,##0.000\)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9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7" fontId="0" fillId="0" borderId="0" xfId="0" applyAlignment="1">
      <alignment/>
    </xf>
    <xf numFmtId="7" fontId="4" fillId="0" borderId="0" xfId="0" applyAlignment="1">
      <alignment/>
    </xf>
    <xf numFmtId="0" fontId="4" fillId="0" borderId="0" xfId="0" applyAlignment="1">
      <alignment/>
    </xf>
    <xf numFmtId="0" fontId="0" fillId="2" borderId="0" xfId="0" applyAlignment="1">
      <alignment/>
    </xf>
    <xf numFmtId="0" fontId="0" fillId="0" borderId="0" xfId="0" applyAlignment="1">
      <alignment horizontal="center"/>
    </xf>
    <xf numFmtId="7" fontId="4" fillId="0" borderId="0" xfId="0" applyAlignment="1">
      <alignment wrapText="1"/>
    </xf>
    <xf numFmtId="0" fontId="0" fillId="3" borderId="0" xfId="0" applyAlignment="1">
      <alignment/>
    </xf>
    <xf numFmtId="7" fontId="0" fillId="3" borderId="0" xfId="0" applyAlignment="1">
      <alignment/>
    </xf>
    <xf numFmtId="3" fontId="0" fillId="0" borderId="0" xfId="0" applyAlignment="1">
      <alignment/>
    </xf>
    <xf numFmtId="4" fontId="4" fillId="0" borderId="0" xfId="0" applyAlignment="1">
      <alignment/>
    </xf>
    <xf numFmtId="5" fontId="4" fillId="0" borderId="0" xfId="0" applyAlignment="1">
      <alignment/>
    </xf>
    <xf numFmtId="0" fontId="0" fillId="0" borderId="0" xfId="0" applyAlignment="1">
      <alignment horizontal="right"/>
    </xf>
    <xf numFmtId="44" fontId="4" fillId="0" borderId="0" xfId="0" applyAlignment="1">
      <alignment/>
    </xf>
    <xf numFmtId="164" fontId="0" fillId="0" borderId="0" xfId="0" applyAlignment="1">
      <alignment/>
    </xf>
    <xf numFmtId="5" fontId="0" fillId="0" borderId="0" xfId="0" applyAlignment="1">
      <alignment/>
    </xf>
    <xf numFmtId="9" fontId="0" fillId="0" borderId="0" xfId="0" applyAlignment="1">
      <alignment/>
    </xf>
    <xf numFmtId="10" fontId="0" fillId="0" borderId="0" xfId="0" applyAlignment="1">
      <alignment/>
    </xf>
    <xf numFmtId="1" fontId="4" fillId="0" borderId="0" xfId="0" applyAlignment="1">
      <alignment/>
    </xf>
    <xf numFmtId="1" fontId="0" fillId="0" borderId="0" xfId="0" applyAlignment="1">
      <alignment/>
    </xf>
    <xf numFmtId="3" fontId="4" fillId="0" borderId="0" xfId="0" applyAlignment="1">
      <alignment/>
    </xf>
    <xf numFmtId="0" fontId="0" fillId="4" borderId="0" xfId="0" applyAlignment="1">
      <alignment horizontal="left"/>
    </xf>
    <xf numFmtId="7" fontId="0" fillId="0" borderId="0" xfId="0" applyAlignment="1">
      <alignment horizontal="left"/>
    </xf>
    <xf numFmtId="0" fontId="0" fillId="4" borderId="0" xfId="0" applyAlignment="1">
      <alignment/>
    </xf>
    <xf numFmtId="0" fontId="0" fillId="4" borderId="0" xfId="0" applyAlignment="1">
      <alignment horizontal="left" wrapText="1"/>
    </xf>
    <xf numFmtId="5" fontId="0" fillId="4" borderId="0" xfId="0" applyAlignment="1">
      <alignment/>
    </xf>
    <xf numFmtId="0" fontId="0" fillId="5" borderId="0" xfId="0" applyAlignment="1">
      <alignment/>
    </xf>
    <xf numFmtId="3" fontId="0" fillId="5" borderId="0" xfId="0" applyAlignment="1">
      <alignment/>
    </xf>
    <xf numFmtId="5" fontId="0" fillId="5" borderId="0" xfId="0" applyAlignment="1">
      <alignment/>
    </xf>
    <xf numFmtId="5" fontId="4" fillId="5" borderId="0" xfId="0" applyAlignment="1">
      <alignment/>
    </xf>
    <xf numFmtId="0" fontId="4" fillId="5" borderId="0" xfId="0" applyAlignment="1">
      <alignment/>
    </xf>
    <xf numFmtId="0" fontId="4" fillId="0" borderId="0" xfId="0" applyAlignment="1">
      <alignment horizontal="center"/>
    </xf>
    <xf numFmtId="3" fontId="4" fillId="5" borderId="0" xfId="0" applyAlignment="1">
      <alignment/>
    </xf>
    <xf numFmtId="0" fontId="0" fillId="5" borderId="0" xfId="0" applyAlignment="1">
      <alignment horizontal="left"/>
    </xf>
    <xf numFmtId="0" fontId="0" fillId="6" borderId="0" xfId="0" applyAlignment="1">
      <alignment/>
    </xf>
    <xf numFmtId="3" fontId="0" fillId="0" borderId="0" xfId="0" applyAlignment="1">
      <alignment horizontal="left"/>
    </xf>
    <xf numFmtId="3" fontId="0" fillId="3" borderId="0" xfId="0" applyAlignment="1">
      <alignment horizontal="left"/>
    </xf>
    <xf numFmtId="3" fontId="0" fillId="5" borderId="0" xfId="0" applyAlignment="1">
      <alignment horizontal="left"/>
    </xf>
    <xf numFmtId="0" fontId="0" fillId="0" borderId="0" xfId="0" applyAlignment="1">
      <alignment horizontal="center" wrapText="1"/>
    </xf>
    <xf numFmtId="9" fontId="4" fillId="0" borderId="0" xfId="0" applyAlignment="1">
      <alignment/>
    </xf>
    <xf numFmtId="5" fontId="4" fillId="7" borderId="0" xfId="0" applyAlignment="1">
      <alignment/>
    </xf>
    <xf numFmtId="5" fontId="4" fillId="6" borderId="0" xfId="0" applyAlignment="1">
      <alignment/>
    </xf>
    <xf numFmtId="5" fontId="0" fillId="6" borderId="0" xfId="0" applyAlignment="1">
      <alignment/>
    </xf>
    <xf numFmtId="0" fontId="4" fillId="4" borderId="0" xfId="0" applyAlignment="1">
      <alignment/>
    </xf>
    <xf numFmtId="10" fontId="0" fillId="3" borderId="0" xfId="0" applyAlignment="1">
      <alignment/>
    </xf>
    <xf numFmtId="0" fontId="0" fillId="8" borderId="0" xfId="0" applyAlignment="1">
      <alignment/>
    </xf>
    <xf numFmtId="7" fontId="4" fillId="5" borderId="0" xfId="0" applyAlignment="1">
      <alignment/>
    </xf>
    <xf numFmtId="10" fontId="0" fillId="5" borderId="0" xfId="0" applyAlignment="1">
      <alignment/>
    </xf>
    <xf numFmtId="0" fontId="0" fillId="9" borderId="0" xfId="0" applyAlignment="1">
      <alignment/>
    </xf>
    <xf numFmtId="3" fontId="0" fillId="9" borderId="0" xfId="0" applyAlignment="1">
      <alignment/>
    </xf>
    <xf numFmtId="9" fontId="0" fillId="9" borderId="0" xfId="0" applyAlignment="1">
      <alignment/>
    </xf>
    <xf numFmtId="10" fontId="4" fillId="0" borderId="0" xfId="0" applyAlignment="1">
      <alignment/>
    </xf>
    <xf numFmtId="7" fontId="0" fillId="6" borderId="0" xfId="0" applyAlignment="1">
      <alignment/>
    </xf>
    <xf numFmtId="0" fontId="0" fillId="6" borderId="0" xfId="0" applyAlignment="1">
      <alignment horizontal="right"/>
    </xf>
    <xf numFmtId="7" fontId="4" fillId="6" borderId="0" xfId="0" applyAlignment="1">
      <alignment/>
    </xf>
    <xf numFmtId="0" fontId="4" fillId="6" borderId="0" xfId="0" applyAlignment="1">
      <alignment/>
    </xf>
    <xf numFmtId="164" fontId="0" fillId="6" borderId="0" xfId="0" applyAlignment="1">
      <alignment/>
    </xf>
    <xf numFmtId="7" fontId="4" fillId="4" borderId="0" xfId="0" applyAlignment="1">
      <alignment/>
    </xf>
    <xf numFmtId="0" fontId="4" fillId="0" borderId="0" xfId="0" applyAlignment="1">
      <alignment horizontal="right"/>
    </xf>
    <xf numFmtId="5" fontId="4" fillId="0" borderId="0" xfId="0" applyAlignment="1">
      <alignment horizontal="right"/>
    </xf>
    <xf numFmtId="3" fontId="0" fillId="4" borderId="0" xfId="0" applyAlignment="1">
      <alignment horizontal="left"/>
    </xf>
    <xf numFmtId="3" fontId="0" fillId="4" borderId="0" xfId="0" applyAlignment="1">
      <alignment/>
    </xf>
    <xf numFmtId="7" fontId="4" fillId="0" borderId="0" xfId="0" applyAlignment="1">
      <alignment horizontal="right"/>
    </xf>
    <xf numFmtId="0" fontId="0" fillId="10" borderId="0" xfId="0" applyAlignment="1">
      <alignment horizontal="left"/>
    </xf>
    <xf numFmtId="0" fontId="4" fillId="4" borderId="0" xfId="0" applyAlignment="1">
      <alignment horizontal="left"/>
    </xf>
    <xf numFmtId="0" fontId="0" fillId="0" borderId="0" xfId="0" applyAlignment="1">
      <alignment horizontal="left"/>
    </xf>
    <xf numFmtId="0" fontId="4" fillId="2" borderId="0" xfId="0" applyAlignment="1">
      <alignment horizontal="center" vertical="center"/>
    </xf>
    <xf numFmtId="0" fontId="4" fillId="2" borderId="0" xfId="0" applyAlignment="1">
      <alignment horizontal="left" wrapText="1"/>
    </xf>
    <xf numFmtId="3" fontId="4" fillId="4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725"/>
          <c:w val="0.986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'Montana Division Revenue'!$D$32:$U$32</c:f>
              <c:numCache/>
            </c:numRef>
          </c:val>
        </c:ser>
        <c:gapWidth val="0"/>
        <c:axId val="59807863"/>
        <c:axId val="1399856"/>
      </c:barChart>
      <c:catAx>
        <c:axId val="5980786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243</xdr:row>
      <xdr:rowOff>114300</xdr:rowOff>
    </xdr:from>
    <xdr:to>
      <xdr:col>34</xdr:col>
      <xdr:colOff>219075</xdr:colOff>
      <xdr:row>278</xdr:row>
      <xdr:rowOff>66675</xdr:rowOff>
    </xdr:to>
    <xdr:graphicFrame>
      <xdr:nvGraphicFramePr>
        <xdr:cNvPr id="1" name="Chart 1"/>
        <xdr:cNvGraphicFramePr/>
      </xdr:nvGraphicFramePr>
      <xdr:xfrm>
        <a:off x="14401800" y="39947850"/>
        <a:ext cx="13601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140625" defaultRowHeight="12.75"/>
  <cols>
    <col min="5" max="5" width="16.140625" style="0" customWidth="1"/>
  </cols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710"/>
  <sheetViews>
    <sheetView workbookViewId="0" topLeftCell="A1">
      <pane xSplit="1" ySplit="2" topLeftCell="F1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1" sqref="J201"/>
    </sheetView>
  </sheetViews>
  <sheetFormatPr defaultColWidth="9.140625" defaultRowHeight="12.75"/>
  <cols>
    <col min="1" max="1" width="36.8515625" style="0" customWidth="1"/>
    <col min="2" max="2" width="6.57421875" style="0" customWidth="1"/>
    <col min="3" max="3" width="13.00390625" style="0" customWidth="1"/>
    <col min="4" max="4" width="12.140625" style="0" customWidth="1"/>
    <col min="5" max="5" width="11.28125" style="0" customWidth="1"/>
    <col min="6" max="6" width="11.140625" style="0" customWidth="1"/>
    <col min="7" max="7" width="11.7109375" style="0" customWidth="1"/>
    <col min="8" max="8" width="14.28125" style="0" customWidth="1"/>
    <col min="9" max="9" width="13.421875" style="0" customWidth="1"/>
    <col min="10" max="10" width="12.28125" style="0" customWidth="1"/>
    <col min="11" max="11" width="15.7109375" style="0" customWidth="1"/>
    <col min="12" max="12" width="11.140625" style="0" customWidth="1"/>
    <col min="13" max="13" width="10.28125" style="0" customWidth="1"/>
    <col min="14" max="14" width="11.00390625" style="0" customWidth="1"/>
    <col min="15" max="15" width="13.8515625" style="0" customWidth="1"/>
    <col min="16" max="17" width="11.28125" style="0" customWidth="1"/>
    <col min="18" max="18" width="13.140625" style="0" customWidth="1"/>
    <col min="19" max="19" width="11.7109375" style="0" customWidth="1"/>
    <col min="20" max="20" width="13.8515625" style="0" customWidth="1"/>
    <col min="21" max="21" width="10.140625" style="0" customWidth="1"/>
    <col min="22" max="22" width="9.7109375" style="0" customWidth="1"/>
    <col min="23" max="23" width="10.421875" style="0" customWidth="1"/>
    <col min="24" max="24" width="12.421875" style="0" customWidth="1"/>
    <col min="25" max="25" width="13.8515625" style="0" customWidth="1"/>
    <col min="26" max="26" width="13.00390625" style="0" customWidth="1"/>
    <col min="27" max="27" width="10.7109375" style="0" customWidth="1"/>
    <col min="28" max="28" width="10.140625" style="0" customWidth="1"/>
    <col min="29" max="29" width="11.00390625" style="0" customWidth="1"/>
    <col min="30" max="30" width="13.421875" style="0" customWidth="1"/>
    <col min="31" max="31" width="9.140625" style="0" hidden="1" customWidth="1"/>
    <col min="32" max="32" width="10.421875" style="0" customWidth="1"/>
    <col min="33" max="33" width="13.8515625" style="0" customWidth="1"/>
    <col min="34" max="34" width="11.57421875" style="0" customWidth="1"/>
    <col min="35" max="36" width="10.8515625" style="0" customWidth="1"/>
    <col min="37" max="37" width="11.28125" style="0" customWidth="1"/>
    <col min="38" max="38" width="11.421875" style="0" customWidth="1"/>
    <col min="39" max="39" width="10.8515625" style="0" customWidth="1"/>
    <col min="40" max="41" width="11.00390625" style="0" customWidth="1"/>
    <col min="42" max="42" width="11.140625" style="0" customWidth="1"/>
    <col min="43" max="44" width="12.7109375" style="0" customWidth="1"/>
    <col min="45" max="46" width="11.8515625" style="0" customWidth="1"/>
    <col min="47" max="47" width="13.57421875" style="0" customWidth="1"/>
    <col min="48" max="48" width="12.140625" style="0" customWidth="1"/>
    <col min="49" max="49" width="12.8515625" style="0" customWidth="1"/>
    <col min="50" max="50" width="12.7109375" style="0" customWidth="1"/>
    <col min="51" max="51" width="12.421875" style="0" customWidth="1"/>
    <col min="52" max="53" width="12.00390625" style="0" customWidth="1"/>
    <col min="54" max="54" width="10.421875" style="0" customWidth="1"/>
  </cols>
  <sheetData>
    <row r="1" spans="1:30" ht="51">
      <c r="A1" s="68" t="s">
        <v>753</v>
      </c>
      <c r="B1" s="1" t="s">
        <v>1090</v>
      </c>
      <c r="C1" s="1" t="s">
        <v>722</v>
      </c>
      <c r="D1" s="20">
        <v>1977</v>
      </c>
      <c r="E1" s="20">
        <v>1976</v>
      </c>
      <c r="F1">
        <v>1975</v>
      </c>
      <c r="G1">
        <v>1974</v>
      </c>
      <c r="H1">
        <v>1973</v>
      </c>
      <c r="I1" s="39" t="s">
        <v>21</v>
      </c>
      <c r="J1" s="39" t="s">
        <v>20</v>
      </c>
      <c r="K1" s="32">
        <v>1970</v>
      </c>
      <c r="L1" s="32">
        <v>1969</v>
      </c>
      <c r="M1" s="32">
        <v>1968</v>
      </c>
      <c r="N1" s="32">
        <v>1967</v>
      </c>
      <c r="O1" s="32">
        <v>1966</v>
      </c>
      <c r="P1" s="32">
        <v>1965</v>
      </c>
      <c r="Q1" s="32">
        <v>1964</v>
      </c>
      <c r="R1" s="32">
        <v>1963</v>
      </c>
      <c r="S1" s="6">
        <v>1962</v>
      </c>
      <c r="T1" s="6">
        <v>1961</v>
      </c>
      <c r="U1" s="6">
        <v>1960</v>
      </c>
      <c r="V1">
        <v>1959</v>
      </c>
      <c r="W1">
        <v>1958</v>
      </c>
      <c r="X1">
        <v>1957</v>
      </c>
      <c r="Y1">
        <v>1956</v>
      </c>
      <c r="Z1">
        <v>1955</v>
      </c>
      <c r="AA1">
        <v>1954</v>
      </c>
      <c r="AB1">
        <v>1953</v>
      </c>
      <c r="AC1">
        <v>1952</v>
      </c>
      <c r="AD1">
        <v>1951</v>
      </c>
    </row>
    <row r="2" spans="1:16" ht="12.75">
      <c r="A2" s="4"/>
      <c r="B2" s="1"/>
      <c r="C2" s="1"/>
      <c r="I2" t="s">
        <v>1375</v>
      </c>
      <c r="J2" t="s">
        <v>1375</v>
      </c>
      <c r="K2" t="s">
        <v>1375</v>
      </c>
      <c r="L2" t="s">
        <v>1375</v>
      </c>
      <c r="M2" t="s">
        <v>1375</v>
      </c>
      <c r="N2" t="s">
        <v>1375</v>
      </c>
      <c r="O2" t="s">
        <v>1375</v>
      </c>
      <c r="P2" t="s">
        <v>1375</v>
      </c>
    </row>
    <row r="3" spans="1:7" ht="12.75">
      <c r="A3" s="4"/>
      <c r="B3" s="1"/>
      <c r="C3" s="1"/>
      <c r="D3" s="16"/>
      <c r="E3" s="16"/>
      <c r="F3" s="16"/>
      <c r="G3" s="16"/>
    </row>
    <row r="4" spans="1:7" ht="12.75">
      <c r="A4" s="4"/>
      <c r="B4" s="1"/>
      <c r="C4" s="1"/>
      <c r="D4" s="16"/>
      <c r="E4" s="16"/>
      <c r="F4" s="16"/>
      <c r="G4" s="16"/>
    </row>
    <row r="5" spans="1:7" ht="12.75">
      <c r="A5" s="4"/>
      <c r="B5" s="1"/>
      <c r="C5" s="1"/>
      <c r="D5" s="16"/>
      <c r="E5" s="16"/>
      <c r="F5" s="16"/>
      <c r="G5" s="16"/>
    </row>
    <row r="6" spans="1:59" ht="12.75">
      <c r="A6" s="24" t="s">
        <v>1250</v>
      </c>
      <c r="B6" s="25"/>
      <c r="C6" s="25">
        <v>217</v>
      </c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30" ht="12.75">
      <c r="A7" t="s">
        <v>776</v>
      </c>
      <c r="B7" s="1"/>
      <c r="C7" s="1"/>
      <c r="D7" s="16"/>
      <c r="E7" s="16"/>
      <c r="F7" s="16"/>
      <c r="G7" s="16"/>
      <c r="J7" s="10"/>
      <c r="K7" s="10">
        <v>1222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>
        <v>0</v>
      </c>
      <c r="W7">
        <v>0</v>
      </c>
      <c r="X7">
        <v>0</v>
      </c>
      <c r="Y7">
        <v>76</v>
      </c>
      <c r="Z7">
        <v>1780</v>
      </c>
      <c r="AA7">
        <v>1166</v>
      </c>
      <c r="AB7">
        <v>2321</v>
      </c>
      <c r="AC7">
        <v>55</v>
      </c>
      <c r="AD7">
        <v>0</v>
      </c>
    </row>
    <row r="8" spans="1:30" ht="12.75">
      <c r="A8" t="s">
        <v>724</v>
      </c>
      <c r="D8" s="16">
        <v>7625854</v>
      </c>
      <c r="E8" s="16">
        <v>7052322</v>
      </c>
      <c r="F8" s="16">
        <v>5955021</v>
      </c>
      <c r="G8" s="16">
        <v>2576472</v>
      </c>
      <c r="H8" s="2">
        <v>2006330</v>
      </c>
      <c r="I8" s="2">
        <v>1610810</v>
      </c>
      <c r="J8" s="10">
        <v>159957</v>
      </c>
      <c r="K8" s="10">
        <v>228327</v>
      </c>
      <c r="L8" s="10">
        <v>182266</v>
      </c>
      <c r="M8" s="10">
        <v>225033</v>
      </c>
      <c r="N8" s="10">
        <v>256852</v>
      </c>
      <c r="O8" s="10">
        <v>272201</v>
      </c>
      <c r="P8" s="10">
        <v>318059</v>
      </c>
      <c r="Q8" s="10">
        <v>284487</v>
      </c>
      <c r="R8" s="10">
        <v>539416</v>
      </c>
      <c r="S8" s="10">
        <v>314980</v>
      </c>
      <c r="T8" s="10">
        <v>433715</v>
      </c>
      <c r="U8" s="10">
        <v>854313</v>
      </c>
      <c r="V8">
        <v>533725</v>
      </c>
      <c r="W8">
        <v>608440</v>
      </c>
      <c r="X8">
        <v>753387</v>
      </c>
      <c r="Y8">
        <v>798660</v>
      </c>
      <c r="Z8">
        <v>837806</v>
      </c>
      <c r="AA8">
        <v>844594</v>
      </c>
      <c r="AB8">
        <v>1002431</v>
      </c>
      <c r="AC8">
        <v>812590</v>
      </c>
      <c r="AD8">
        <v>761435</v>
      </c>
    </row>
    <row r="9" spans="1:30" ht="12.75">
      <c r="A9" t="s">
        <v>856</v>
      </c>
      <c r="D9" s="16">
        <v>0</v>
      </c>
      <c r="E9" s="16"/>
      <c r="F9" s="16"/>
      <c r="G9" s="16"/>
      <c r="H9" s="2">
        <v>481</v>
      </c>
      <c r="I9" s="2"/>
      <c r="J9" s="10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v>736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18</v>
      </c>
    </row>
    <row r="10" spans="1:30" ht="12.75">
      <c r="A10" t="s">
        <v>1040</v>
      </c>
      <c r="D10" s="16">
        <v>0</v>
      </c>
      <c r="E10" s="16">
        <v>971</v>
      </c>
      <c r="F10" s="16">
        <v>70713</v>
      </c>
      <c r="G10" s="16">
        <v>2215</v>
      </c>
      <c r="H10" s="2"/>
      <c r="I10" s="2"/>
      <c r="J10" s="10">
        <v>2298</v>
      </c>
      <c r="K10" s="10"/>
      <c r="L10" s="10">
        <v>590</v>
      </c>
      <c r="M10" s="10">
        <v>4494</v>
      </c>
      <c r="N10" s="10">
        <v>2480</v>
      </c>
      <c r="O10" s="10"/>
      <c r="P10" s="10"/>
      <c r="Q10" s="10"/>
      <c r="R10" s="10">
        <v>5775</v>
      </c>
      <c r="S10" s="10">
        <v>9405</v>
      </c>
      <c r="T10" s="10">
        <v>11986</v>
      </c>
      <c r="U10" s="10">
        <v>14692</v>
      </c>
      <c r="V10">
        <v>2897</v>
      </c>
      <c r="W10">
        <v>832</v>
      </c>
      <c r="X10">
        <v>3307</v>
      </c>
      <c r="Y10">
        <v>10077</v>
      </c>
      <c r="Z10">
        <v>9468</v>
      </c>
      <c r="AA10">
        <v>5349</v>
      </c>
      <c r="AB10">
        <v>12717</v>
      </c>
      <c r="AC10">
        <v>5590</v>
      </c>
      <c r="AD10">
        <v>3127</v>
      </c>
    </row>
    <row r="11" spans="1:30" ht="12.75">
      <c r="A11" t="s">
        <v>1367</v>
      </c>
      <c r="D11" s="16">
        <v>0</v>
      </c>
      <c r="E11" s="16"/>
      <c r="F11" s="16"/>
      <c r="G11" s="16"/>
      <c r="H11" s="2"/>
      <c r="I11" s="2"/>
      <c r="J11" s="10">
        <v>0</v>
      </c>
      <c r="K11" s="10"/>
      <c r="L11" s="10"/>
      <c r="M11" s="10">
        <v>28772</v>
      </c>
      <c r="N11" s="10">
        <v>22835</v>
      </c>
      <c r="O11" s="10">
        <v>28386</v>
      </c>
      <c r="P11" s="10">
        <v>19280</v>
      </c>
      <c r="Q11" s="10">
        <v>26333</v>
      </c>
      <c r="R11" s="10">
        <v>30438</v>
      </c>
      <c r="S11" s="10">
        <v>21976</v>
      </c>
      <c r="T11" s="10">
        <v>30150</v>
      </c>
      <c r="U11" s="10">
        <v>25577</v>
      </c>
      <c r="V11">
        <v>29457</v>
      </c>
      <c r="W11">
        <v>25607</v>
      </c>
      <c r="X11">
        <v>28079</v>
      </c>
      <c r="Y11">
        <v>28040</v>
      </c>
      <c r="Z11">
        <v>20125</v>
      </c>
      <c r="AA11">
        <v>14496</v>
      </c>
      <c r="AB11">
        <v>29386</v>
      </c>
      <c r="AC11">
        <v>15311</v>
      </c>
      <c r="AD11">
        <v>19309</v>
      </c>
    </row>
    <row r="12" spans="1:30" ht="12.75">
      <c r="A12" t="s">
        <v>190</v>
      </c>
      <c r="D12" s="16">
        <v>0</v>
      </c>
      <c r="E12" s="16"/>
      <c r="F12" s="16"/>
      <c r="G12" s="16"/>
      <c r="H12" s="2"/>
      <c r="I12" s="2"/>
      <c r="J12" s="10">
        <v>0</v>
      </c>
      <c r="K12" s="10"/>
      <c r="L12" s="10"/>
      <c r="M12" s="10"/>
      <c r="N12" s="10"/>
      <c r="O12" s="10"/>
      <c r="P12" s="10"/>
      <c r="Q12" s="10"/>
      <c r="R12" s="10">
        <v>1898</v>
      </c>
      <c r="S12" s="10">
        <v>3877</v>
      </c>
      <c r="T12" s="10">
        <v>3985</v>
      </c>
      <c r="U12" s="10">
        <v>2806</v>
      </c>
      <c r="V12">
        <v>3894</v>
      </c>
      <c r="W12">
        <v>4189</v>
      </c>
      <c r="X12">
        <v>3053</v>
      </c>
      <c r="Y12">
        <v>3128</v>
      </c>
      <c r="Z12">
        <v>2393</v>
      </c>
      <c r="AA12">
        <v>23087</v>
      </c>
      <c r="AB12">
        <v>40498</v>
      </c>
      <c r="AC12">
        <v>23435</v>
      </c>
      <c r="AD12">
        <v>27695</v>
      </c>
    </row>
    <row r="13" spans="1:30" ht="12.75">
      <c r="A13" t="s">
        <v>841</v>
      </c>
      <c r="D13" s="16">
        <v>0</v>
      </c>
      <c r="E13" s="16"/>
      <c r="F13" s="16"/>
      <c r="G13" s="16"/>
      <c r="H13" s="2"/>
      <c r="I13" s="2"/>
      <c r="J13" s="10">
        <v>0</v>
      </c>
      <c r="K13" s="10"/>
      <c r="L13" s="10"/>
      <c r="M13" s="10"/>
      <c r="N13" s="10">
        <v>4955</v>
      </c>
      <c r="O13" s="10">
        <v>1983</v>
      </c>
      <c r="P13" s="10">
        <v>6927</v>
      </c>
      <c r="Q13" s="10">
        <v>7651</v>
      </c>
      <c r="R13" s="10">
        <v>1863</v>
      </c>
      <c r="S13" s="10">
        <v>4266</v>
      </c>
      <c r="T13" s="10">
        <v>528</v>
      </c>
      <c r="U13" s="10">
        <v>0</v>
      </c>
      <c r="V13">
        <v>0</v>
      </c>
      <c r="W13">
        <v>6345</v>
      </c>
      <c r="X13" s="10">
        <v>6078</v>
      </c>
      <c r="Y13" s="10">
        <v>4549</v>
      </c>
      <c r="Z13" s="10">
        <v>8374</v>
      </c>
      <c r="AA13" s="10">
        <v>1641</v>
      </c>
      <c r="AB13" s="10">
        <v>5915</v>
      </c>
      <c r="AC13" s="10">
        <v>6847</v>
      </c>
      <c r="AD13" s="10">
        <v>9751</v>
      </c>
    </row>
    <row r="14" spans="1:30" ht="12.75">
      <c r="A14" t="s">
        <v>400</v>
      </c>
      <c r="D14" s="16">
        <v>29700</v>
      </c>
      <c r="E14" s="16"/>
      <c r="F14" s="16"/>
      <c r="G14" s="16">
        <v>3741</v>
      </c>
      <c r="H14" s="2"/>
      <c r="I14" s="2"/>
      <c r="J14" s="10">
        <v>4527</v>
      </c>
      <c r="K14" s="10"/>
      <c r="L14" s="10">
        <v>1577</v>
      </c>
      <c r="M14" s="10">
        <v>3595</v>
      </c>
      <c r="N14" s="10">
        <v>2501</v>
      </c>
      <c r="O14" s="10">
        <v>1463</v>
      </c>
      <c r="P14" s="10">
        <v>2050</v>
      </c>
      <c r="Q14" s="10">
        <v>6179</v>
      </c>
      <c r="R14" s="10">
        <v>2690</v>
      </c>
      <c r="S14" s="10">
        <v>5976</v>
      </c>
      <c r="T14" s="10">
        <v>5641</v>
      </c>
      <c r="U14" s="10">
        <v>4505</v>
      </c>
      <c r="V14">
        <v>8932</v>
      </c>
      <c r="W14">
        <v>8645</v>
      </c>
      <c r="X14" s="10">
        <v>16660</v>
      </c>
      <c r="Y14" s="10">
        <v>16120</v>
      </c>
      <c r="Z14" s="10">
        <v>11711</v>
      </c>
      <c r="AA14" s="10">
        <v>15222</v>
      </c>
      <c r="AB14" s="10">
        <v>16293</v>
      </c>
      <c r="AC14" s="10">
        <v>18073</v>
      </c>
      <c r="AD14" s="10">
        <v>33169</v>
      </c>
    </row>
    <row r="15" spans="1:30" ht="12.75">
      <c r="A15" t="s">
        <v>239</v>
      </c>
      <c r="D15" s="16">
        <v>0</v>
      </c>
      <c r="E15" s="16"/>
      <c r="F15" s="16"/>
      <c r="G15" s="16"/>
      <c r="H15" s="2"/>
      <c r="I15" s="2"/>
      <c r="J15" s="10">
        <v>0</v>
      </c>
      <c r="K15" s="10"/>
      <c r="L15" s="10"/>
      <c r="M15" s="10"/>
      <c r="N15" s="10"/>
      <c r="O15" s="10"/>
      <c r="P15" s="10"/>
      <c r="Q15" s="10"/>
      <c r="R15" s="10">
        <v>4824</v>
      </c>
      <c r="S15" s="10">
        <v>2921</v>
      </c>
      <c r="T15" s="10">
        <v>8854</v>
      </c>
      <c r="U15" s="10">
        <v>10989</v>
      </c>
      <c r="V15">
        <v>8509</v>
      </c>
      <c r="W15">
        <v>11119</v>
      </c>
      <c r="X15" s="10">
        <v>11713</v>
      </c>
      <c r="Y15" s="10">
        <v>27700</v>
      </c>
      <c r="Z15" s="10">
        <v>10884</v>
      </c>
      <c r="AA15" s="10">
        <v>12699</v>
      </c>
      <c r="AB15" s="10">
        <v>23864</v>
      </c>
      <c r="AC15" s="10">
        <v>19804</v>
      </c>
      <c r="AD15" s="10">
        <v>13402</v>
      </c>
    </row>
    <row r="16" spans="1:30" ht="12.75">
      <c r="A16" t="s">
        <v>1407</v>
      </c>
      <c r="D16" s="16">
        <v>497924</v>
      </c>
      <c r="E16" s="16">
        <v>1175200</v>
      </c>
      <c r="F16" s="16">
        <v>1345077</v>
      </c>
      <c r="G16" s="16">
        <v>1254695</v>
      </c>
      <c r="H16" s="2">
        <v>1248774</v>
      </c>
      <c r="I16" s="2">
        <v>1033822</v>
      </c>
      <c r="J16" s="10">
        <v>985605</v>
      </c>
      <c r="K16" s="10">
        <v>895055</v>
      </c>
      <c r="L16" s="10">
        <v>439359</v>
      </c>
      <c r="M16" s="10">
        <v>602243</v>
      </c>
      <c r="N16" s="10">
        <v>200935</v>
      </c>
      <c r="O16" s="10"/>
      <c r="P16" s="10">
        <v>356</v>
      </c>
      <c r="Q16" s="10"/>
      <c r="R16" s="10"/>
      <c r="S16" s="10"/>
      <c r="T16" s="10">
        <v>950</v>
      </c>
      <c r="U16" s="10">
        <v>3059</v>
      </c>
      <c r="V16">
        <v>8006</v>
      </c>
      <c r="W16">
        <v>5998</v>
      </c>
      <c r="X16" s="10">
        <v>4876</v>
      </c>
      <c r="Y16" s="10">
        <v>7607</v>
      </c>
      <c r="Z16" s="10">
        <v>4252</v>
      </c>
      <c r="AA16" s="10">
        <v>7428</v>
      </c>
      <c r="AB16" s="10">
        <v>6195</v>
      </c>
      <c r="AC16" s="10">
        <v>10667</v>
      </c>
      <c r="AD16" s="10">
        <v>8741</v>
      </c>
    </row>
    <row r="17" spans="1:30" ht="12.75">
      <c r="A17" t="s">
        <v>529</v>
      </c>
      <c r="D17" s="16">
        <v>0</v>
      </c>
      <c r="E17" s="16"/>
      <c r="F17" s="16"/>
      <c r="G17" s="16">
        <v>2607</v>
      </c>
      <c r="H17" s="2">
        <v>4970</v>
      </c>
      <c r="I17" s="2">
        <v>5649</v>
      </c>
      <c r="J17" s="10">
        <v>9916</v>
      </c>
      <c r="K17" s="10">
        <v>6207</v>
      </c>
      <c r="L17" s="10">
        <v>3166</v>
      </c>
      <c r="M17" s="10">
        <v>2563</v>
      </c>
      <c r="N17" s="10">
        <v>9793</v>
      </c>
      <c r="O17" s="10">
        <v>13096</v>
      </c>
      <c r="P17" s="10">
        <v>13100</v>
      </c>
      <c r="Q17" s="10">
        <v>21166</v>
      </c>
      <c r="R17" s="10">
        <v>21665</v>
      </c>
      <c r="S17" s="10">
        <v>17087</v>
      </c>
      <c r="T17" s="10">
        <v>5543</v>
      </c>
      <c r="U17" s="10">
        <v>14296</v>
      </c>
      <c r="V17">
        <v>16981</v>
      </c>
      <c r="W17">
        <v>10756</v>
      </c>
      <c r="X17" s="10">
        <v>22192</v>
      </c>
      <c r="Y17" s="10">
        <v>27693</v>
      </c>
      <c r="Z17" s="10">
        <v>52685</v>
      </c>
      <c r="AA17" s="10">
        <v>30997</v>
      </c>
      <c r="AB17" s="10">
        <v>31547</v>
      </c>
      <c r="AC17" s="10">
        <v>46239</v>
      </c>
      <c r="AD17" s="10">
        <v>41807</v>
      </c>
    </row>
    <row r="18" spans="1:30" ht="12.75">
      <c r="A18" t="s">
        <v>1336</v>
      </c>
      <c r="D18" s="16">
        <v>4114</v>
      </c>
      <c r="E18" s="16">
        <v>3242</v>
      </c>
      <c r="F18" s="16">
        <v>3356</v>
      </c>
      <c r="G18" s="16">
        <v>5163</v>
      </c>
      <c r="H18" s="2">
        <v>6883</v>
      </c>
      <c r="I18" s="2">
        <v>3384</v>
      </c>
      <c r="J18" s="10">
        <v>24019</v>
      </c>
      <c r="K18" s="10">
        <v>21670</v>
      </c>
      <c r="L18" s="10">
        <v>12178</v>
      </c>
      <c r="M18" s="10">
        <v>11588</v>
      </c>
      <c r="N18" s="10">
        <v>13674</v>
      </c>
      <c r="O18" s="10">
        <v>15203</v>
      </c>
      <c r="P18" s="10">
        <v>29673</v>
      </c>
      <c r="Q18" s="10">
        <v>23841</v>
      </c>
      <c r="R18" s="10">
        <v>12869</v>
      </c>
      <c r="S18" s="10">
        <v>19131</v>
      </c>
      <c r="T18" s="10">
        <v>14182</v>
      </c>
      <c r="U18" s="10">
        <v>42292</v>
      </c>
      <c r="V18">
        <v>25345</v>
      </c>
      <c r="W18">
        <v>8634</v>
      </c>
      <c r="X18" s="10">
        <v>27500</v>
      </c>
      <c r="Y18" s="10">
        <v>25519</v>
      </c>
      <c r="Z18" s="10">
        <v>176098</v>
      </c>
      <c r="AA18" s="10">
        <v>53678</v>
      </c>
      <c r="AB18" s="10">
        <v>45336</v>
      </c>
      <c r="AC18" s="10">
        <v>17589</v>
      </c>
      <c r="AD18" s="10">
        <v>12111</v>
      </c>
    </row>
    <row r="19" spans="1:30" ht="12.75">
      <c r="A19" t="s">
        <v>704</v>
      </c>
      <c r="D19" s="16">
        <v>854</v>
      </c>
      <c r="E19" s="16">
        <v>8938</v>
      </c>
      <c r="F19" s="16">
        <v>2628</v>
      </c>
      <c r="G19" s="16">
        <v>4465</v>
      </c>
      <c r="H19" s="2">
        <v>1317</v>
      </c>
      <c r="I19" s="2">
        <v>311</v>
      </c>
      <c r="J19" s="10">
        <v>1342</v>
      </c>
      <c r="K19" s="10">
        <v>7052</v>
      </c>
      <c r="L19" s="10">
        <v>6366</v>
      </c>
      <c r="M19" s="10">
        <v>21715</v>
      </c>
      <c r="N19" s="10">
        <v>17635</v>
      </c>
      <c r="O19" s="10">
        <v>8831</v>
      </c>
      <c r="P19" s="10">
        <v>42307</v>
      </c>
      <c r="Q19" s="10">
        <v>9137</v>
      </c>
      <c r="R19" s="10">
        <v>15742</v>
      </c>
      <c r="S19" s="10">
        <v>15027</v>
      </c>
      <c r="T19" s="10">
        <v>32758</v>
      </c>
      <c r="U19" s="10">
        <v>88598</v>
      </c>
      <c r="V19">
        <v>61197</v>
      </c>
      <c r="W19">
        <v>181482</v>
      </c>
      <c r="X19" s="10">
        <v>308865</v>
      </c>
      <c r="Y19" s="10">
        <v>205611</v>
      </c>
      <c r="Z19" s="10">
        <v>64998</v>
      </c>
      <c r="AA19" s="10">
        <v>41440</v>
      </c>
      <c r="AB19" s="10">
        <v>23496</v>
      </c>
      <c r="AC19" s="10">
        <v>27587</v>
      </c>
      <c r="AD19" s="10">
        <v>20376</v>
      </c>
    </row>
    <row r="20" spans="1:30" ht="12.75">
      <c r="A20" t="s">
        <v>918</v>
      </c>
      <c r="D20" s="16">
        <v>0</v>
      </c>
      <c r="E20" s="16"/>
      <c r="F20" s="16"/>
      <c r="G20" s="16"/>
      <c r="H20" s="2"/>
      <c r="I20" s="2"/>
      <c r="J20" s="10">
        <v>0</v>
      </c>
      <c r="K20" s="10"/>
      <c r="L20" s="10"/>
      <c r="M20" s="10">
        <v>872</v>
      </c>
      <c r="N20" s="10"/>
      <c r="O20" s="10"/>
      <c r="P20" s="10"/>
      <c r="Q20" s="10"/>
      <c r="R20" s="10"/>
      <c r="S20" s="10"/>
      <c r="T20" s="10">
        <v>42</v>
      </c>
      <c r="U20" s="10"/>
      <c r="V20">
        <v>172247</v>
      </c>
      <c r="W20">
        <v>216090</v>
      </c>
      <c r="X20" s="10">
        <v>156259</v>
      </c>
      <c r="Y20" s="10">
        <v>114929</v>
      </c>
      <c r="Z20" s="10">
        <v>141526</v>
      </c>
      <c r="AA20" s="10">
        <v>166499</v>
      </c>
      <c r="AB20" s="10">
        <v>260542</v>
      </c>
      <c r="AC20" s="10">
        <v>385892</v>
      </c>
      <c r="AD20" s="10">
        <v>236231</v>
      </c>
    </row>
    <row r="21" spans="1:30" ht="12.75">
      <c r="A21" t="s">
        <v>779</v>
      </c>
      <c r="D21" s="16">
        <v>0</v>
      </c>
      <c r="E21" s="16"/>
      <c r="F21" s="16"/>
      <c r="G21" s="16">
        <v>16852</v>
      </c>
      <c r="H21" s="2">
        <v>11081</v>
      </c>
      <c r="I21" s="2">
        <v>1958</v>
      </c>
      <c r="J21" s="10">
        <v>1824</v>
      </c>
      <c r="K21" s="10">
        <v>5842</v>
      </c>
      <c r="L21" s="10">
        <v>5291</v>
      </c>
      <c r="M21" s="10">
        <v>17073</v>
      </c>
      <c r="N21" s="10">
        <v>15696</v>
      </c>
      <c r="O21" s="10">
        <v>23128</v>
      </c>
      <c r="P21" s="10">
        <v>21108</v>
      </c>
      <c r="Q21" s="10">
        <v>21410</v>
      </c>
      <c r="R21" s="10">
        <v>50369</v>
      </c>
      <c r="S21" s="10">
        <v>13507</v>
      </c>
      <c r="T21" s="10">
        <v>34849</v>
      </c>
      <c r="U21" s="10">
        <v>35393</v>
      </c>
      <c r="V21">
        <v>40247</v>
      </c>
      <c r="W21">
        <v>21362</v>
      </c>
      <c r="X21" s="10">
        <v>55178</v>
      </c>
      <c r="Y21" s="10">
        <v>28029</v>
      </c>
      <c r="Z21" s="10">
        <v>55914</v>
      </c>
      <c r="AA21" s="10">
        <v>51171</v>
      </c>
      <c r="AB21" s="10">
        <v>36999</v>
      </c>
      <c r="AC21" s="10">
        <v>55010</v>
      </c>
      <c r="AD21" s="10">
        <v>42633</v>
      </c>
    </row>
    <row r="22" spans="1:31" ht="12.75">
      <c r="A22" t="s">
        <v>302</v>
      </c>
      <c r="D22" s="16">
        <v>0</v>
      </c>
      <c r="E22" s="16">
        <v>349</v>
      </c>
      <c r="F22" s="16"/>
      <c r="G22" s="16"/>
      <c r="H22" s="2"/>
      <c r="I22" s="2"/>
      <c r="J22" s="10">
        <v>0</v>
      </c>
      <c r="K22" s="10"/>
      <c r="L22" s="10"/>
      <c r="M22" s="10"/>
      <c r="N22" s="10"/>
      <c r="O22" s="10"/>
      <c r="P22" s="10">
        <v>7115</v>
      </c>
      <c r="Q22" s="10"/>
      <c r="R22" s="10">
        <v>3259</v>
      </c>
      <c r="S22" s="10"/>
      <c r="T22" s="10"/>
      <c r="U22" s="10">
        <v>8840</v>
      </c>
      <c r="V22">
        <v>301</v>
      </c>
      <c r="W22">
        <v>295</v>
      </c>
      <c r="X22" s="10">
        <v>7833</v>
      </c>
      <c r="Y22" s="10">
        <v>3022</v>
      </c>
      <c r="Z22" s="10">
        <v>865</v>
      </c>
      <c r="AA22" s="10">
        <v>4978</v>
      </c>
      <c r="AB22" s="10">
        <v>3434</v>
      </c>
      <c r="AC22" s="10">
        <v>2746</v>
      </c>
      <c r="AD22" s="10">
        <v>1167</v>
      </c>
      <c r="AE22" s="10"/>
    </row>
    <row r="23" spans="1:30" ht="12.75">
      <c r="A23" t="s">
        <v>413</v>
      </c>
      <c r="D23" s="16">
        <v>0</v>
      </c>
      <c r="E23" s="16"/>
      <c r="F23" s="16"/>
      <c r="G23" s="16"/>
      <c r="H23" s="2"/>
      <c r="I23" s="2"/>
      <c r="J23" s="10">
        <v>791</v>
      </c>
      <c r="K23" s="10"/>
      <c r="L23" s="10"/>
      <c r="M23" s="10"/>
      <c r="N23" s="10"/>
      <c r="O23" s="10"/>
      <c r="P23" s="10"/>
      <c r="Q23" s="10"/>
      <c r="R23" s="10"/>
      <c r="S23" s="10"/>
      <c r="T23" s="10">
        <v>392</v>
      </c>
      <c r="U23" s="10"/>
      <c r="V23">
        <v>11875</v>
      </c>
      <c r="W23">
        <v>47629</v>
      </c>
      <c r="X23" s="10">
        <v>61814</v>
      </c>
      <c r="Y23" s="10">
        <v>37005</v>
      </c>
      <c r="Z23" s="10">
        <v>51331</v>
      </c>
      <c r="AA23" s="10">
        <v>0</v>
      </c>
      <c r="AB23" s="10">
        <v>0</v>
      </c>
      <c r="AC23" s="10">
        <v>1245</v>
      </c>
      <c r="AD23" s="10">
        <v>0</v>
      </c>
    </row>
    <row r="24" spans="1:30" ht="12.75">
      <c r="A24" t="s">
        <v>985</v>
      </c>
      <c r="D24" s="16">
        <v>38790</v>
      </c>
      <c r="E24" s="16">
        <v>450973</v>
      </c>
      <c r="F24" s="16">
        <v>242619</v>
      </c>
      <c r="G24" s="16">
        <v>174685</v>
      </c>
      <c r="H24" s="2">
        <v>276567</v>
      </c>
      <c r="I24" s="2">
        <v>711467</v>
      </c>
      <c r="J24" s="10">
        <v>414745</v>
      </c>
      <c r="K24" s="10">
        <v>68563</v>
      </c>
      <c r="L24" s="10">
        <v>75716</v>
      </c>
      <c r="M24" s="10">
        <v>84410</v>
      </c>
      <c r="N24" s="10">
        <v>93578</v>
      </c>
      <c r="O24" s="10">
        <v>96655</v>
      </c>
      <c r="P24" s="10">
        <v>111717</v>
      </c>
      <c r="Q24" s="10">
        <v>149743</v>
      </c>
      <c r="R24" s="10">
        <v>166017</v>
      </c>
      <c r="S24" s="10">
        <v>226421</v>
      </c>
      <c r="T24" s="10">
        <v>412788</v>
      </c>
      <c r="U24" s="10">
        <v>585515</v>
      </c>
      <c r="V24">
        <v>459775</v>
      </c>
      <c r="W24">
        <v>563172</v>
      </c>
      <c r="X24" s="10">
        <v>897521</v>
      </c>
      <c r="Y24" s="10">
        <v>1498462</v>
      </c>
      <c r="Z24" s="10">
        <v>1481737</v>
      </c>
      <c r="AA24" s="10">
        <v>1307934</v>
      </c>
      <c r="AB24" s="10">
        <v>967478</v>
      </c>
      <c r="AC24" s="10">
        <v>1143641</v>
      </c>
      <c r="AD24" s="10">
        <v>1467965</v>
      </c>
    </row>
    <row r="25" spans="1:30" ht="12.75">
      <c r="A25" t="s">
        <v>567</v>
      </c>
      <c r="D25" s="16">
        <v>0</v>
      </c>
      <c r="E25" s="16"/>
      <c r="F25" s="16"/>
      <c r="G25" s="16"/>
      <c r="H25" s="2"/>
      <c r="I25" s="2"/>
      <c r="J25" s="10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>
        <v>0</v>
      </c>
      <c r="W25">
        <v>0</v>
      </c>
      <c r="X25" s="10">
        <v>1189</v>
      </c>
      <c r="Y25" s="10">
        <v>1005</v>
      </c>
      <c r="Z25" s="10">
        <v>0</v>
      </c>
      <c r="AA25" s="10">
        <v>3935</v>
      </c>
      <c r="AB25" s="10">
        <v>1493</v>
      </c>
      <c r="AC25" s="10">
        <v>3357</v>
      </c>
      <c r="AD25" s="10">
        <v>2036</v>
      </c>
    </row>
    <row r="26" spans="1:30" ht="12.75">
      <c r="A26" t="s">
        <v>602</v>
      </c>
      <c r="D26" s="16">
        <v>0</v>
      </c>
      <c r="E26" s="16"/>
      <c r="F26" s="16">
        <v>2139</v>
      </c>
      <c r="G26" s="16">
        <v>163</v>
      </c>
      <c r="H26" s="2">
        <v>1708</v>
      </c>
      <c r="I26" s="2">
        <v>2067</v>
      </c>
      <c r="J26" s="10">
        <v>13302</v>
      </c>
      <c r="K26" s="10">
        <v>22631</v>
      </c>
      <c r="L26" s="10">
        <v>3976</v>
      </c>
      <c r="M26" s="10">
        <v>13231</v>
      </c>
      <c r="N26" s="10">
        <v>13750</v>
      </c>
      <c r="O26" s="10">
        <v>13499</v>
      </c>
      <c r="P26" s="10">
        <v>12553</v>
      </c>
      <c r="Q26" s="10">
        <v>25789</v>
      </c>
      <c r="R26" s="10">
        <v>10592</v>
      </c>
      <c r="S26" s="10">
        <v>8262</v>
      </c>
      <c r="T26" s="10">
        <v>21918</v>
      </c>
      <c r="U26" s="10">
        <v>11556</v>
      </c>
      <c r="V26">
        <v>37132</v>
      </c>
      <c r="W26">
        <v>33089</v>
      </c>
      <c r="X26" s="10">
        <v>34110</v>
      </c>
      <c r="Y26" s="10">
        <v>41766</v>
      </c>
      <c r="Z26" s="10">
        <v>30585</v>
      </c>
      <c r="AA26" s="10">
        <v>37034</v>
      </c>
      <c r="AB26" s="10">
        <v>49364</v>
      </c>
      <c r="AC26" s="10">
        <v>27683</v>
      </c>
      <c r="AD26" s="10">
        <v>34579</v>
      </c>
    </row>
    <row r="27" spans="1:30" ht="12.75">
      <c r="A27" t="s">
        <v>1002</v>
      </c>
      <c r="D27" s="16">
        <v>67310</v>
      </c>
      <c r="E27" s="16">
        <v>105893</v>
      </c>
      <c r="F27" s="16">
        <v>71284</v>
      </c>
      <c r="G27" s="16">
        <v>81427</v>
      </c>
      <c r="H27" s="2">
        <v>111043</v>
      </c>
      <c r="I27" s="2">
        <v>70661</v>
      </c>
      <c r="J27" s="10">
        <v>58623</v>
      </c>
      <c r="K27" s="10">
        <v>79705</v>
      </c>
      <c r="L27" s="10">
        <v>97306</v>
      </c>
      <c r="M27" s="10">
        <v>104559</v>
      </c>
      <c r="N27" s="10">
        <v>88303</v>
      </c>
      <c r="O27" s="10">
        <v>57309</v>
      </c>
      <c r="P27" s="10">
        <v>29869</v>
      </c>
      <c r="Q27" s="10">
        <v>32605</v>
      </c>
      <c r="R27" s="10">
        <v>30631</v>
      </c>
      <c r="S27" s="10">
        <v>47007</v>
      </c>
      <c r="T27" s="10">
        <v>21304</v>
      </c>
      <c r="U27" s="10">
        <v>49647</v>
      </c>
      <c r="V27">
        <v>98529</v>
      </c>
      <c r="W27">
        <v>51311</v>
      </c>
      <c r="X27" s="10">
        <v>32172</v>
      </c>
      <c r="Y27" s="10">
        <v>80061</v>
      </c>
      <c r="Z27" s="10">
        <v>59437</v>
      </c>
      <c r="AA27" s="10">
        <v>101819</v>
      </c>
      <c r="AB27" s="10">
        <v>96300</v>
      </c>
      <c r="AC27" s="10">
        <v>87029</v>
      </c>
      <c r="AD27" s="10">
        <v>80127</v>
      </c>
    </row>
    <row r="28" spans="1:30" ht="12.75">
      <c r="A28" t="s">
        <v>96</v>
      </c>
      <c r="D28" s="16">
        <v>0</v>
      </c>
      <c r="E28" s="16"/>
      <c r="F28" s="16"/>
      <c r="G28" s="16"/>
      <c r="H28" s="2"/>
      <c r="I28" s="2"/>
      <c r="J28" s="10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>
        <v>8</v>
      </c>
      <c r="U28" s="10">
        <v>0</v>
      </c>
      <c r="V28">
        <v>0</v>
      </c>
      <c r="W28">
        <v>0</v>
      </c>
      <c r="X28" s="10">
        <v>0</v>
      </c>
      <c r="Y28" s="10">
        <v>11326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</row>
    <row r="29" spans="1:30" ht="12.75">
      <c r="A29" t="s">
        <v>1039</v>
      </c>
      <c r="D29" s="16">
        <v>0</v>
      </c>
      <c r="E29" s="16"/>
      <c r="F29" s="16"/>
      <c r="G29" s="16">
        <v>1341</v>
      </c>
      <c r="H29" s="2"/>
      <c r="I29" s="2">
        <v>8243</v>
      </c>
      <c r="J29" s="10">
        <v>2461</v>
      </c>
      <c r="K29" s="10"/>
      <c r="L29" s="10">
        <v>1710</v>
      </c>
      <c r="M29" s="10">
        <v>3180</v>
      </c>
      <c r="N29" s="10">
        <v>3525</v>
      </c>
      <c r="O29" s="10">
        <v>4201</v>
      </c>
      <c r="P29" s="10">
        <v>2353</v>
      </c>
      <c r="Q29" s="10">
        <v>4011</v>
      </c>
      <c r="R29" s="10">
        <v>1305</v>
      </c>
      <c r="S29" s="10">
        <v>3869</v>
      </c>
      <c r="T29" s="10">
        <v>3428</v>
      </c>
      <c r="U29" s="10">
        <v>3681</v>
      </c>
      <c r="V29">
        <v>8146</v>
      </c>
      <c r="W29">
        <v>3931</v>
      </c>
      <c r="X29" s="10">
        <v>1569</v>
      </c>
      <c r="Y29" s="10">
        <v>17164</v>
      </c>
      <c r="Z29" s="10">
        <v>2604</v>
      </c>
      <c r="AA29" s="10">
        <v>8870</v>
      </c>
      <c r="AB29" s="10">
        <v>4385</v>
      </c>
      <c r="AC29" s="10">
        <v>6158</v>
      </c>
      <c r="AD29" s="10">
        <v>10824</v>
      </c>
    </row>
    <row r="30" spans="1:30" ht="12.75">
      <c r="A30" t="s">
        <v>1498</v>
      </c>
      <c r="D30" s="16">
        <v>0</v>
      </c>
      <c r="E30" s="16"/>
      <c r="F30" s="16"/>
      <c r="G30" s="16"/>
      <c r="H30" s="2"/>
      <c r="I30" s="2"/>
      <c r="J30" s="10">
        <v>0</v>
      </c>
      <c r="K30" s="10"/>
      <c r="L30" s="10"/>
      <c r="M30" s="10"/>
      <c r="N30" s="10"/>
      <c r="O30" s="10"/>
      <c r="P30" s="10"/>
      <c r="Q30" s="10"/>
      <c r="R30" s="10"/>
      <c r="S30" s="10">
        <v>2</v>
      </c>
      <c r="T30" s="10"/>
      <c r="U30" s="10">
        <v>0</v>
      </c>
      <c r="V30">
        <v>0</v>
      </c>
      <c r="W3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837</v>
      </c>
      <c r="AC30" s="10">
        <v>0</v>
      </c>
      <c r="AD30" s="10">
        <v>0</v>
      </c>
    </row>
    <row r="31" spans="1:30" ht="12.75">
      <c r="A31" t="s">
        <v>471</v>
      </c>
      <c r="D31" s="16">
        <v>253605</v>
      </c>
      <c r="E31" s="16">
        <v>207017</v>
      </c>
      <c r="F31" s="16">
        <v>231131</v>
      </c>
      <c r="G31" s="16">
        <v>166291</v>
      </c>
      <c r="H31" s="2">
        <v>183663</v>
      </c>
      <c r="I31" s="2">
        <v>139112</v>
      </c>
      <c r="J31" s="10">
        <v>492603</v>
      </c>
      <c r="K31" s="10">
        <v>247743</v>
      </c>
      <c r="L31" s="10">
        <v>367154</v>
      </c>
      <c r="M31" s="10">
        <v>400087</v>
      </c>
      <c r="N31" s="10">
        <v>315390</v>
      </c>
      <c r="O31" s="10">
        <v>440108</v>
      </c>
      <c r="P31" s="10">
        <v>302424</v>
      </c>
      <c r="Q31" s="10">
        <v>218511</v>
      </c>
      <c r="R31" s="10">
        <v>207665</v>
      </c>
      <c r="S31" s="10">
        <v>219107</v>
      </c>
      <c r="T31" s="10">
        <v>187593</v>
      </c>
      <c r="U31" s="10">
        <v>227738</v>
      </c>
      <c r="V31">
        <v>230567</v>
      </c>
      <c r="W31">
        <v>234964</v>
      </c>
      <c r="X31" s="10">
        <v>406374</v>
      </c>
      <c r="Y31" s="10">
        <v>461268</v>
      </c>
      <c r="Z31" s="10">
        <v>888204</v>
      </c>
      <c r="AA31" s="10">
        <v>902809</v>
      </c>
      <c r="AB31" s="10">
        <v>693380</v>
      </c>
      <c r="AC31" s="10">
        <v>586405</v>
      </c>
      <c r="AD31" s="10">
        <v>749765</v>
      </c>
    </row>
    <row r="32" spans="1:30" ht="12.75">
      <c r="A32" t="s">
        <v>1384</v>
      </c>
      <c r="D32" s="12">
        <f aca="true" t="shared" si="0" ref="D32:J32">SUM(D8:D31)</f>
        <v>8518151</v>
      </c>
      <c r="E32" s="12">
        <f t="shared" si="0"/>
        <v>9004905</v>
      </c>
      <c r="F32" s="12">
        <f t="shared" si="0"/>
        <v>7923968</v>
      </c>
      <c r="G32" s="12">
        <f t="shared" si="0"/>
        <v>4290117</v>
      </c>
      <c r="H32" s="3">
        <f t="shared" si="0"/>
        <v>3852817</v>
      </c>
      <c r="I32" s="3">
        <f t="shared" si="0"/>
        <v>3587484</v>
      </c>
      <c r="J32" s="21">
        <f t="shared" si="0"/>
        <v>2172013</v>
      </c>
      <c r="K32" s="21">
        <f>SUM(K7:K31)</f>
        <v>1584017</v>
      </c>
      <c r="L32" s="21">
        <f aca="true" t="shared" si="1" ref="L32:T32">SUM(L8:L31)</f>
        <v>1196655</v>
      </c>
      <c r="M32" s="21">
        <f t="shared" si="1"/>
        <v>1523415</v>
      </c>
      <c r="N32" s="21">
        <f t="shared" si="1"/>
        <v>1061902</v>
      </c>
      <c r="O32" s="21">
        <f t="shared" si="1"/>
        <v>976063</v>
      </c>
      <c r="P32" s="21">
        <f t="shared" si="1"/>
        <v>918891</v>
      </c>
      <c r="Q32" s="21">
        <f t="shared" si="1"/>
        <v>830863</v>
      </c>
      <c r="R32" s="21">
        <f t="shared" si="1"/>
        <v>1107018</v>
      </c>
      <c r="S32" s="21">
        <f t="shared" si="1"/>
        <v>932821</v>
      </c>
      <c r="T32" s="21">
        <f t="shared" si="1"/>
        <v>1230614</v>
      </c>
      <c r="U32" s="21">
        <f aca="true" t="shared" si="2" ref="U32:AD32">SUM(U7:U31)</f>
        <v>1984233</v>
      </c>
      <c r="V32" s="21">
        <f t="shared" si="2"/>
        <v>1757762</v>
      </c>
      <c r="W32" s="21">
        <f t="shared" si="2"/>
        <v>2043890</v>
      </c>
      <c r="X32" s="21">
        <f t="shared" si="2"/>
        <v>2839729</v>
      </c>
      <c r="Y32" s="21">
        <f t="shared" si="2"/>
        <v>3448817</v>
      </c>
      <c r="Z32" s="21">
        <f t="shared" si="2"/>
        <v>3912777</v>
      </c>
      <c r="AA32" s="21">
        <f t="shared" si="2"/>
        <v>3636846</v>
      </c>
      <c r="AB32" s="21">
        <f t="shared" si="2"/>
        <v>3354211</v>
      </c>
      <c r="AC32" s="21">
        <f t="shared" si="2"/>
        <v>3302953</v>
      </c>
      <c r="AD32" s="21">
        <f t="shared" si="2"/>
        <v>3576268</v>
      </c>
    </row>
    <row r="33" spans="4:12" ht="12.75">
      <c r="D33" s="16"/>
      <c r="E33" s="16"/>
      <c r="F33" s="16"/>
      <c r="G33" s="16"/>
      <c r="K33" s="3"/>
      <c r="L33" s="2"/>
    </row>
    <row r="34" spans="1:59" ht="12.75">
      <c r="A34" s="27" t="s">
        <v>1268</v>
      </c>
      <c r="B34" s="27"/>
      <c r="C34" s="27">
        <v>114</v>
      </c>
      <c r="D34" s="29"/>
      <c r="E34" s="29"/>
      <c r="F34" s="29"/>
      <c r="G34" s="2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30" ht="12.75">
      <c r="A35" t="s">
        <v>1394</v>
      </c>
      <c r="D35" s="16">
        <v>0</v>
      </c>
      <c r="E35" s="16"/>
      <c r="F35" s="16">
        <v>3090</v>
      </c>
      <c r="G35" s="16"/>
      <c r="J35" s="10">
        <v>37704</v>
      </c>
      <c r="K35" s="10">
        <v>35747</v>
      </c>
      <c r="L35" s="10">
        <v>35505</v>
      </c>
      <c r="M35" s="10">
        <v>32255</v>
      </c>
      <c r="N35" s="10">
        <v>40365</v>
      </c>
      <c r="O35" s="10">
        <v>41723</v>
      </c>
      <c r="P35" s="10">
        <v>50762</v>
      </c>
      <c r="Q35">
        <v>49802</v>
      </c>
      <c r="R35">
        <v>54324</v>
      </c>
      <c r="S35">
        <v>24855</v>
      </c>
      <c r="T35">
        <v>29255</v>
      </c>
      <c r="U35">
        <v>43452</v>
      </c>
      <c r="V35">
        <v>26718</v>
      </c>
      <c r="W35">
        <v>30174</v>
      </c>
      <c r="X35">
        <v>34686</v>
      </c>
      <c r="Y35">
        <v>32301</v>
      </c>
      <c r="Z35">
        <v>34184</v>
      </c>
      <c r="AA35">
        <v>42029</v>
      </c>
      <c r="AB35">
        <v>46843</v>
      </c>
      <c r="AC35">
        <v>41417</v>
      </c>
      <c r="AD35">
        <v>31721</v>
      </c>
    </row>
    <row r="36" spans="1:30" ht="12.75">
      <c r="A36" t="s">
        <v>682</v>
      </c>
      <c r="D36" s="16">
        <v>53290</v>
      </c>
      <c r="E36" s="16">
        <v>62270</v>
      </c>
      <c r="F36" s="16">
        <v>36352</v>
      </c>
      <c r="G36" s="16"/>
      <c r="J36" s="10">
        <v>23785</v>
      </c>
      <c r="K36" s="10">
        <v>38008</v>
      </c>
      <c r="L36" s="10">
        <v>24245</v>
      </c>
      <c r="M36" s="10">
        <v>56309</v>
      </c>
      <c r="N36" s="10">
        <v>50440</v>
      </c>
      <c r="O36" s="10">
        <v>59267</v>
      </c>
      <c r="P36" s="10">
        <v>59389</v>
      </c>
      <c r="Q36">
        <v>141753</v>
      </c>
      <c r="R36">
        <v>175829</v>
      </c>
      <c r="S36">
        <v>42675</v>
      </c>
      <c r="T36">
        <v>94870</v>
      </c>
      <c r="U36">
        <v>115900</v>
      </c>
      <c r="V36">
        <v>40701</v>
      </c>
      <c r="W36">
        <v>82093</v>
      </c>
      <c r="X36">
        <v>171052</v>
      </c>
      <c r="Y36">
        <v>268725</v>
      </c>
      <c r="Z36">
        <v>193925</v>
      </c>
      <c r="AA36">
        <v>159657</v>
      </c>
      <c r="AB36">
        <v>175663</v>
      </c>
      <c r="AC36">
        <v>240954</v>
      </c>
      <c r="AD36">
        <v>27452</v>
      </c>
    </row>
    <row r="37" spans="1:30" ht="12.75">
      <c r="A37" t="s">
        <v>461</v>
      </c>
      <c r="D37" s="16">
        <v>0</v>
      </c>
      <c r="E37" s="16"/>
      <c r="F37" s="16">
        <v>1603</v>
      </c>
      <c r="G37" s="16"/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>
        <v>0</v>
      </c>
      <c r="R37">
        <v>400</v>
      </c>
      <c r="S37">
        <v>186</v>
      </c>
      <c r="T37">
        <v>258</v>
      </c>
      <c r="U37">
        <v>163</v>
      </c>
      <c r="V37">
        <v>0</v>
      </c>
      <c r="W37">
        <v>0</v>
      </c>
      <c r="X37">
        <v>0</v>
      </c>
      <c r="Y37">
        <v>0</v>
      </c>
      <c r="Z37">
        <v>374</v>
      </c>
      <c r="AA37">
        <v>9505</v>
      </c>
      <c r="AB37">
        <v>12779</v>
      </c>
      <c r="AC37">
        <v>12440</v>
      </c>
      <c r="AD37">
        <v>12348</v>
      </c>
    </row>
    <row r="38" spans="1:30" ht="12.75">
      <c r="A38" t="s">
        <v>609</v>
      </c>
      <c r="D38" s="16">
        <v>0</v>
      </c>
      <c r="E38" s="16">
        <v>2229</v>
      </c>
      <c r="F38" s="16"/>
      <c r="G38" s="16"/>
      <c r="J38" s="10">
        <v>2430</v>
      </c>
      <c r="K38" s="10">
        <v>7570</v>
      </c>
      <c r="L38" s="10">
        <v>13634</v>
      </c>
      <c r="M38" s="10">
        <v>15793</v>
      </c>
      <c r="N38" s="10">
        <v>9294</v>
      </c>
      <c r="O38" s="10">
        <v>18720</v>
      </c>
      <c r="P38" s="10">
        <v>16353</v>
      </c>
      <c r="Q38">
        <v>17166</v>
      </c>
      <c r="R38">
        <v>16718</v>
      </c>
      <c r="S38">
        <v>15905</v>
      </c>
      <c r="T38">
        <v>21234</v>
      </c>
      <c r="U38">
        <v>14853</v>
      </c>
      <c r="V38">
        <v>19910</v>
      </c>
      <c r="W38">
        <v>12234</v>
      </c>
      <c r="X38">
        <v>11299</v>
      </c>
      <c r="Y38">
        <v>14460</v>
      </c>
      <c r="Z38">
        <v>13240</v>
      </c>
      <c r="AA38">
        <v>22567</v>
      </c>
      <c r="AB38">
        <v>24844</v>
      </c>
      <c r="AC38">
        <v>19852</v>
      </c>
      <c r="AD38">
        <v>13835</v>
      </c>
    </row>
    <row r="39" spans="1:16" ht="12.75">
      <c r="A39" t="s">
        <v>161</v>
      </c>
      <c r="D39" s="16">
        <v>0</v>
      </c>
      <c r="E39" s="16">
        <v>1566</v>
      </c>
      <c r="F39" s="16"/>
      <c r="G39" s="16"/>
      <c r="J39" s="10">
        <v>0</v>
      </c>
      <c r="K39" s="10">
        <v>0</v>
      </c>
      <c r="L39" s="10">
        <v>1267</v>
      </c>
      <c r="M39" s="10">
        <v>0</v>
      </c>
      <c r="N39" s="10">
        <v>0</v>
      </c>
      <c r="O39" s="10">
        <v>973</v>
      </c>
      <c r="P39" s="10">
        <v>0</v>
      </c>
    </row>
    <row r="40" spans="1:30" ht="12.75">
      <c r="A40" t="s">
        <v>642</v>
      </c>
      <c r="D40" s="16">
        <v>0</v>
      </c>
      <c r="E40" s="16"/>
      <c r="F40" s="16"/>
      <c r="G40" s="16"/>
      <c r="J40" s="10">
        <v>7464</v>
      </c>
      <c r="K40" s="10">
        <v>5114</v>
      </c>
      <c r="L40" s="10">
        <v>6980</v>
      </c>
      <c r="M40" s="10">
        <v>7429</v>
      </c>
      <c r="N40" s="10">
        <v>8195</v>
      </c>
      <c r="O40" s="10">
        <v>10580</v>
      </c>
      <c r="P40" s="10">
        <v>5630</v>
      </c>
      <c r="Q40">
        <v>9955</v>
      </c>
      <c r="R40">
        <v>7095</v>
      </c>
      <c r="S40">
        <v>3760</v>
      </c>
      <c r="T40">
        <v>5781</v>
      </c>
      <c r="U40">
        <v>4178</v>
      </c>
      <c r="V40">
        <v>3865</v>
      </c>
      <c r="W40">
        <v>6107</v>
      </c>
      <c r="X40">
        <v>8229</v>
      </c>
      <c r="Y40">
        <v>6675</v>
      </c>
      <c r="Z40">
        <v>2757</v>
      </c>
      <c r="AA40">
        <v>3123</v>
      </c>
      <c r="AB40">
        <v>4611</v>
      </c>
      <c r="AC40">
        <v>6839</v>
      </c>
      <c r="AD40">
        <v>0</v>
      </c>
    </row>
    <row r="41" spans="1:30" ht="12.75">
      <c r="A41" t="s">
        <v>494</v>
      </c>
      <c r="D41" s="16">
        <v>0</v>
      </c>
      <c r="E41" s="16"/>
      <c r="F41" s="16"/>
      <c r="G41" s="16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963</v>
      </c>
      <c r="W41">
        <v>1255</v>
      </c>
      <c r="X41">
        <v>0</v>
      </c>
      <c r="Y41">
        <v>993</v>
      </c>
      <c r="Z41">
        <v>1241</v>
      </c>
      <c r="AA41">
        <v>1102</v>
      </c>
      <c r="AB41">
        <v>1081</v>
      </c>
      <c r="AC41">
        <v>1633</v>
      </c>
      <c r="AD41">
        <v>557</v>
      </c>
    </row>
    <row r="42" spans="1:30" ht="12.75">
      <c r="A42" t="s">
        <v>956</v>
      </c>
      <c r="D42" s="16">
        <v>402014</v>
      </c>
      <c r="E42" s="16">
        <v>313261</v>
      </c>
      <c r="F42" s="16">
        <v>207538</v>
      </c>
      <c r="G42" s="16"/>
      <c r="J42" s="10">
        <v>24058</v>
      </c>
      <c r="K42" s="10">
        <v>16571</v>
      </c>
      <c r="L42" s="10">
        <v>21621</v>
      </c>
      <c r="M42" s="10">
        <v>19604</v>
      </c>
      <c r="N42" s="10">
        <v>34069</v>
      </c>
      <c r="O42" s="10">
        <v>69537</v>
      </c>
      <c r="P42" s="10">
        <v>43030</v>
      </c>
      <c r="Q42">
        <v>40332</v>
      </c>
      <c r="R42">
        <v>33366</v>
      </c>
      <c r="S42">
        <v>35046</v>
      </c>
      <c r="T42">
        <v>33970</v>
      </c>
      <c r="U42">
        <v>34469</v>
      </c>
      <c r="V42">
        <v>34943</v>
      </c>
      <c r="W42">
        <v>38205</v>
      </c>
      <c r="X42">
        <v>38329</v>
      </c>
      <c r="Y42">
        <v>42076</v>
      </c>
      <c r="Z42">
        <v>38447</v>
      </c>
      <c r="AA42">
        <v>32875</v>
      </c>
      <c r="AB42">
        <v>35563</v>
      </c>
      <c r="AC42">
        <v>33343</v>
      </c>
      <c r="AD42">
        <v>31690</v>
      </c>
    </row>
    <row r="43" spans="1:30" ht="12.75">
      <c r="A43" t="s">
        <v>1485</v>
      </c>
      <c r="D43" s="16"/>
      <c r="E43" s="16"/>
      <c r="F43" s="16"/>
      <c r="G43" s="16"/>
      <c r="J43" s="10"/>
      <c r="K43" s="10"/>
      <c r="L43" s="10">
        <v>310635</v>
      </c>
      <c r="M43" s="10">
        <v>358668</v>
      </c>
      <c r="N43" s="10">
        <v>380394</v>
      </c>
      <c r="O43" s="10">
        <v>390853</v>
      </c>
      <c r="P43" s="10">
        <v>338235</v>
      </c>
      <c r="Q43">
        <v>773699</v>
      </c>
      <c r="R43">
        <v>1225210</v>
      </c>
      <c r="S43">
        <v>1077871</v>
      </c>
      <c r="T43">
        <v>775894</v>
      </c>
      <c r="U43">
        <v>604683</v>
      </c>
      <c r="V43">
        <v>553854</v>
      </c>
      <c r="W43">
        <v>499432</v>
      </c>
      <c r="X43">
        <v>542750</v>
      </c>
      <c r="Y43">
        <v>384904</v>
      </c>
      <c r="Z43">
        <v>281845</v>
      </c>
      <c r="AA43">
        <v>302931</v>
      </c>
      <c r="AB43">
        <v>351426</v>
      </c>
      <c r="AC43">
        <v>525736</v>
      </c>
      <c r="AD43">
        <v>670557</v>
      </c>
    </row>
    <row r="44" spans="1:30" ht="12.75">
      <c r="A44" t="s">
        <v>377</v>
      </c>
      <c r="D44" s="16"/>
      <c r="E44" s="16"/>
      <c r="F44" s="16"/>
      <c r="G44" s="16"/>
      <c r="J44" s="10"/>
      <c r="K44" s="10"/>
      <c r="L44" s="10"/>
      <c r="M44" s="10"/>
      <c r="N44" s="10"/>
      <c r="O44" s="10"/>
      <c r="P44" s="10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ht="12.75">
      <c r="A45" t="s">
        <v>1053</v>
      </c>
      <c r="D45" s="16">
        <v>858</v>
      </c>
      <c r="E45" s="16"/>
      <c r="F45" s="16"/>
      <c r="G45" s="16"/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1025</v>
      </c>
      <c r="Q45">
        <v>0</v>
      </c>
      <c r="R45">
        <v>63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211</v>
      </c>
      <c r="AA45">
        <v>546</v>
      </c>
      <c r="AB45">
        <v>758</v>
      </c>
      <c r="AC45">
        <v>241</v>
      </c>
      <c r="AD45">
        <v>247</v>
      </c>
    </row>
    <row r="46" spans="1:30" ht="12.75">
      <c r="A46" t="s">
        <v>402</v>
      </c>
      <c r="D46" s="16">
        <v>0</v>
      </c>
      <c r="E46" s="16"/>
      <c r="F46" s="16"/>
      <c r="G46" s="16"/>
      <c r="J46" s="10">
        <v>4980</v>
      </c>
      <c r="K46" s="10">
        <v>7057</v>
      </c>
      <c r="L46" s="10">
        <v>5760</v>
      </c>
      <c r="M46" s="10">
        <v>5716</v>
      </c>
      <c r="N46" s="10">
        <v>7952</v>
      </c>
      <c r="O46" s="10">
        <v>10323</v>
      </c>
      <c r="P46" s="10">
        <v>9449</v>
      </c>
      <c r="Q46">
        <v>12435</v>
      </c>
      <c r="R46">
        <v>10010</v>
      </c>
      <c r="S46">
        <v>8955</v>
      </c>
      <c r="T46">
        <v>7169</v>
      </c>
      <c r="U46">
        <v>1164</v>
      </c>
      <c r="V46">
        <v>3330</v>
      </c>
      <c r="W46">
        <v>2073</v>
      </c>
      <c r="X46">
        <v>379</v>
      </c>
      <c r="Y46">
        <v>925</v>
      </c>
      <c r="Z46">
        <v>2723</v>
      </c>
      <c r="AA46">
        <v>800</v>
      </c>
      <c r="AB46">
        <v>7063</v>
      </c>
      <c r="AC46">
        <v>6813</v>
      </c>
      <c r="AD46">
        <v>15436</v>
      </c>
    </row>
    <row r="47" spans="1:30" ht="12.75">
      <c r="A47" t="s">
        <v>787</v>
      </c>
      <c r="D47" s="16">
        <v>0</v>
      </c>
      <c r="E47" s="16"/>
      <c r="F47" s="16">
        <v>528</v>
      </c>
      <c r="G47" s="16"/>
      <c r="J47" s="10">
        <v>607741</v>
      </c>
      <c r="K47" s="10">
        <v>335809</v>
      </c>
      <c r="L47" s="10">
        <v>494404</v>
      </c>
      <c r="M47" s="10">
        <v>436886</v>
      </c>
      <c r="N47" s="10">
        <v>433532</v>
      </c>
      <c r="O47" s="10">
        <v>395551</v>
      </c>
      <c r="P47" s="10">
        <v>387551</v>
      </c>
      <c r="Q47">
        <v>114092</v>
      </c>
      <c r="R47">
        <v>1057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1487</v>
      </c>
      <c r="Z47">
        <v>1491</v>
      </c>
      <c r="AA47">
        <v>1460</v>
      </c>
      <c r="AB47">
        <v>1362</v>
      </c>
      <c r="AC47">
        <v>1710</v>
      </c>
      <c r="AD47">
        <v>908</v>
      </c>
    </row>
    <row r="48" spans="1:30" ht="12.75">
      <c r="A48" t="s">
        <v>685</v>
      </c>
      <c r="D48" s="16">
        <v>0</v>
      </c>
      <c r="E48" s="16"/>
      <c r="F48" s="16"/>
      <c r="G48" s="16"/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446</v>
      </c>
      <c r="Q48">
        <v>1762</v>
      </c>
      <c r="R48">
        <v>1542</v>
      </c>
      <c r="S48">
        <v>1095</v>
      </c>
      <c r="T48">
        <v>0</v>
      </c>
      <c r="U48">
        <v>2</v>
      </c>
      <c r="V48">
        <v>6</v>
      </c>
      <c r="W48">
        <v>991</v>
      </c>
      <c r="X48">
        <v>826</v>
      </c>
      <c r="Y48">
        <v>1216</v>
      </c>
      <c r="Z48">
        <v>1142</v>
      </c>
      <c r="AA48">
        <v>819</v>
      </c>
      <c r="AB48">
        <v>843</v>
      </c>
      <c r="AC48">
        <v>1189</v>
      </c>
      <c r="AD48">
        <v>517</v>
      </c>
    </row>
    <row r="49" spans="1:30" ht="12.75">
      <c r="A49" t="s">
        <v>295</v>
      </c>
      <c r="D49" s="16">
        <v>0</v>
      </c>
      <c r="E49" s="16"/>
      <c r="F49" s="16"/>
      <c r="G49" s="16"/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280</v>
      </c>
      <c r="P49" s="10">
        <v>76</v>
      </c>
      <c r="Q49">
        <v>0</v>
      </c>
      <c r="R49">
        <v>540</v>
      </c>
      <c r="S49">
        <v>0</v>
      </c>
      <c r="T49">
        <v>849</v>
      </c>
      <c r="U49">
        <v>0</v>
      </c>
      <c r="V49">
        <v>0</v>
      </c>
      <c r="W49">
        <v>0</v>
      </c>
      <c r="X49">
        <v>0</v>
      </c>
      <c r="Y49">
        <v>0</v>
      </c>
      <c r="Z49">
        <v>3</v>
      </c>
      <c r="AA49">
        <v>0</v>
      </c>
      <c r="AB49">
        <v>115</v>
      </c>
      <c r="AC49">
        <v>304</v>
      </c>
      <c r="AD49">
        <v>433</v>
      </c>
    </row>
    <row r="50" spans="1:30" ht="12.75">
      <c r="A50" t="s">
        <v>180</v>
      </c>
      <c r="D50" s="16">
        <v>0</v>
      </c>
      <c r="E50" s="16"/>
      <c r="F50" s="16"/>
      <c r="G50" s="16"/>
      <c r="J50" s="10">
        <v>2700</v>
      </c>
      <c r="K50" s="10">
        <v>2420</v>
      </c>
      <c r="L50" s="10">
        <v>1953</v>
      </c>
      <c r="M50" s="10">
        <v>1800</v>
      </c>
      <c r="N50" s="10">
        <v>1595</v>
      </c>
      <c r="O50" s="10">
        <v>1238</v>
      </c>
      <c r="P50" s="10">
        <v>1513</v>
      </c>
      <c r="Q50">
        <v>1513</v>
      </c>
      <c r="R50">
        <v>2775</v>
      </c>
      <c r="S50">
        <v>955</v>
      </c>
      <c r="T50">
        <v>2802</v>
      </c>
      <c r="U50">
        <v>2154</v>
      </c>
      <c r="V50">
        <v>1514</v>
      </c>
      <c r="W50">
        <v>143</v>
      </c>
      <c r="X50">
        <v>1040</v>
      </c>
      <c r="Y50">
        <v>3313</v>
      </c>
      <c r="Z50">
        <v>1946</v>
      </c>
      <c r="AA50">
        <v>4154</v>
      </c>
      <c r="AB50">
        <v>1413</v>
      </c>
      <c r="AC50">
        <v>1844</v>
      </c>
      <c r="AD50">
        <v>2881</v>
      </c>
    </row>
    <row r="51" spans="1:30" ht="12.75">
      <c r="A51" t="s">
        <v>630</v>
      </c>
      <c r="D51" s="16">
        <v>0</v>
      </c>
      <c r="E51" s="16"/>
      <c r="F51" s="16"/>
      <c r="G51" s="16"/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>
        <v>0</v>
      </c>
      <c r="R51">
        <v>0</v>
      </c>
      <c r="S51">
        <v>0</v>
      </c>
      <c r="T51">
        <v>0</v>
      </c>
      <c r="U51">
        <v>100</v>
      </c>
      <c r="V51">
        <v>0</v>
      </c>
      <c r="W51">
        <v>3</v>
      </c>
      <c r="X51">
        <v>0</v>
      </c>
      <c r="Y51">
        <v>0</v>
      </c>
      <c r="Z51">
        <v>51</v>
      </c>
      <c r="AA51">
        <v>402</v>
      </c>
      <c r="AB51">
        <v>485</v>
      </c>
      <c r="AC51">
        <v>133</v>
      </c>
      <c r="AD51">
        <v>951</v>
      </c>
    </row>
    <row r="52" spans="1:30" ht="12.75">
      <c r="A52" t="s">
        <v>362</v>
      </c>
      <c r="D52" s="16">
        <v>0</v>
      </c>
      <c r="E52" s="16">
        <v>2005</v>
      </c>
      <c r="F52" s="16"/>
      <c r="G52" s="16"/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370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218</v>
      </c>
      <c r="Y52">
        <v>0</v>
      </c>
      <c r="Z52">
        <v>4</v>
      </c>
      <c r="AA52">
        <v>0</v>
      </c>
      <c r="AB52">
        <v>333</v>
      </c>
      <c r="AC52">
        <v>0</v>
      </c>
      <c r="AD52">
        <v>0</v>
      </c>
    </row>
    <row r="53" spans="1:30" ht="12.75">
      <c r="A53" t="s">
        <v>1365</v>
      </c>
      <c r="D53" s="16">
        <v>217493</v>
      </c>
      <c r="E53" s="16">
        <v>181527</v>
      </c>
      <c r="F53" s="16">
        <v>155357</v>
      </c>
      <c r="G53" s="16"/>
      <c r="J53" s="10">
        <v>76327</v>
      </c>
      <c r="K53" s="10">
        <v>103375</v>
      </c>
      <c r="L53" s="10">
        <v>156299</v>
      </c>
      <c r="M53" s="10">
        <v>109480</v>
      </c>
      <c r="N53" s="10">
        <v>98359</v>
      </c>
      <c r="O53" s="10">
        <v>67421</v>
      </c>
      <c r="P53" s="10">
        <v>81637</v>
      </c>
      <c r="Q53">
        <v>114953</v>
      </c>
      <c r="R53">
        <v>121242</v>
      </c>
      <c r="S53">
        <v>80045</v>
      </c>
      <c r="T53">
        <v>42180</v>
      </c>
      <c r="U53">
        <v>92444</v>
      </c>
      <c r="V53">
        <v>102569</v>
      </c>
      <c r="W53">
        <v>140829</v>
      </c>
      <c r="X53">
        <v>115092</v>
      </c>
      <c r="Y53">
        <v>102057</v>
      </c>
      <c r="Z53">
        <v>104178</v>
      </c>
      <c r="AA53">
        <v>111302</v>
      </c>
      <c r="AB53">
        <v>148103</v>
      </c>
      <c r="AC53">
        <v>128571</v>
      </c>
      <c r="AD53">
        <v>80800</v>
      </c>
    </row>
    <row r="54" spans="1:30" ht="12.75">
      <c r="A54" t="s">
        <v>1384</v>
      </c>
      <c r="D54" s="12">
        <f>SUM(D36:D53)</f>
        <v>673655</v>
      </c>
      <c r="E54" s="12">
        <f>SUM(E36:E53)</f>
        <v>562858</v>
      </c>
      <c r="F54" s="12">
        <f>SUM(F35:F53)</f>
        <v>404468</v>
      </c>
      <c r="G54" s="16"/>
      <c r="J54" s="12">
        <f aca="true" t="shared" si="3" ref="J54:AD54">SUM(J35:J53)</f>
        <v>787189</v>
      </c>
      <c r="K54" s="12">
        <f t="shared" si="3"/>
        <v>551671</v>
      </c>
      <c r="L54" s="12">
        <f t="shared" si="3"/>
        <v>1072303</v>
      </c>
      <c r="M54" s="12">
        <f t="shared" si="3"/>
        <v>1043940</v>
      </c>
      <c r="N54" s="12">
        <f t="shared" si="3"/>
        <v>1064195</v>
      </c>
      <c r="O54" s="12">
        <f t="shared" si="3"/>
        <v>1067491</v>
      </c>
      <c r="P54" s="12">
        <f t="shared" si="3"/>
        <v>994441</v>
      </c>
      <c r="Q54" s="12">
        <f t="shared" si="3"/>
        <v>1277462</v>
      </c>
      <c r="R54" s="12">
        <f t="shared" si="3"/>
        <v>1650171</v>
      </c>
      <c r="S54" s="12">
        <f t="shared" si="3"/>
        <v>1291348</v>
      </c>
      <c r="T54" s="12">
        <f t="shared" si="3"/>
        <v>1014262</v>
      </c>
      <c r="U54" s="12">
        <f t="shared" si="3"/>
        <v>913562</v>
      </c>
      <c r="V54" s="12">
        <f t="shared" si="3"/>
        <v>788373</v>
      </c>
      <c r="W54" s="12">
        <f t="shared" si="3"/>
        <v>813539</v>
      </c>
      <c r="X54" s="12">
        <f t="shared" si="3"/>
        <v>923900</v>
      </c>
      <c r="Y54" s="12">
        <f t="shared" si="3"/>
        <v>859132</v>
      </c>
      <c r="Z54" s="12">
        <f t="shared" si="3"/>
        <v>677762</v>
      </c>
      <c r="AA54" s="12">
        <f t="shared" si="3"/>
        <v>693272</v>
      </c>
      <c r="AB54" s="12">
        <f t="shared" si="3"/>
        <v>813285</v>
      </c>
      <c r="AC54" s="12">
        <f t="shared" si="3"/>
        <v>1023019</v>
      </c>
      <c r="AD54" s="12">
        <f t="shared" si="3"/>
        <v>890333</v>
      </c>
    </row>
    <row r="55" spans="4:11" ht="12.75">
      <c r="D55" s="16"/>
      <c r="E55" s="16"/>
      <c r="F55" s="16"/>
      <c r="G55" s="16"/>
      <c r="K55" s="10"/>
    </row>
    <row r="56" spans="1:59" ht="12.75">
      <c r="A56" s="27" t="s">
        <v>1292</v>
      </c>
      <c r="B56" s="27"/>
      <c r="C56" s="27"/>
      <c r="D56" s="29"/>
      <c r="E56" s="29"/>
      <c r="F56" s="29"/>
      <c r="G56" s="29"/>
      <c r="H56" s="27"/>
      <c r="I56" s="27"/>
      <c r="J56" s="27"/>
      <c r="K56" s="28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30" ht="12.75">
      <c r="A57" t="s">
        <v>1492</v>
      </c>
      <c r="D57" s="16">
        <v>93155</v>
      </c>
      <c r="E57" s="16"/>
      <c r="F57" s="16"/>
      <c r="G57" s="16"/>
      <c r="J57">
        <v>0</v>
      </c>
      <c r="K57" s="10">
        <v>0</v>
      </c>
      <c r="L57">
        <v>0</v>
      </c>
      <c r="M57" s="10">
        <v>2573</v>
      </c>
      <c r="N57">
        <v>326</v>
      </c>
      <c r="O57">
        <v>709</v>
      </c>
      <c r="P57">
        <v>1144</v>
      </c>
      <c r="Q57">
        <v>1660</v>
      </c>
      <c r="R57">
        <v>841</v>
      </c>
      <c r="S57">
        <v>900</v>
      </c>
      <c r="T57">
        <v>869</v>
      </c>
      <c r="U57">
        <v>2138</v>
      </c>
      <c r="V57">
        <v>977</v>
      </c>
      <c r="W57">
        <v>1917</v>
      </c>
      <c r="X57">
        <v>1777</v>
      </c>
      <c r="Y57">
        <v>3856</v>
      </c>
      <c r="Z57">
        <v>2655</v>
      </c>
      <c r="AA57">
        <v>3272</v>
      </c>
      <c r="AB57">
        <v>5793</v>
      </c>
      <c r="AC57">
        <v>2594</v>
      </c>
      <c r="AD57">
        <v>6630</v>
      </c>
    </row>
    <row r="58" spans="1:30" ht="12.75">
      <c r="A58" t="s">
        <v>1010</v>
      </c>
      <c r="D58" s="16">
        <v>0</v>
      </c>
      <c r="E58" s="16"/>
      <c r="F58" s="16"/>
      <c r="G58" s="16"/>
      <c r="J58">
        <v>5450</v>
      </c>
      <c r="K58" s="10">
        <v>3160</v>
      </c>
      <c r="L58" s="10">
        <v>5340</v>
      </c>
      <c r="M58" s="10">
        <v>3864</v>
      </c>
      <c r="N58" s="10">
        <v>4084</v>
      </c>
      <c r="O58" s="10">
        <v>6166</v>
      </c>
      <c r="P58" s="10">
        <v>5505</v>
      </c>
      <c r="Q58">
        <v>12552</v>
      </c>
      <c r="R58">
        <v>6221</v>
      </c>
      <c r="S58">
        <v>11668</v>
      </c>
      <c r="T58">
        <v>19467</v>
      </c>
      <c r="U58">
        <v>16876</v>
      </c>
      <c r="V58">
        <v>29845</v>
      </c>
      <c r="W58">
        <v>29577</v>
      </c>
      <c r="X58">
        <v>34188</v>
      </c>
      <c r="Y58">
        <v>49790</v>
      </c>
      <c r="Z58">
        <v>35482</v>
      </c>
      <c r="AA58">
        <v>28012</v>
      </c>
      <c r="AB58">
        <v>31858</v>
      </c>
      <c r="AC58">
        <v>17045</v>
      </c>
      <c r="AD58">
        <v>16361</v>
      </c>
    </row>
    <row r="59" spans="1:30" ht="12.75">
      <c r="A59" t="s">
        <v>548</v>
      </c>
      <c r="D59" s="16">
        <v>0</v>
      </c>
      <c r="E59" s="16"/>
      <c r="F59" s="16"/>
      <c r="G59" s="16"/>
      <c r="J59">
        <v>0</v>
      </c>
      <c r="K59" s="10">
        <v>0</v>
      </c>
      <c r="L59">
        <v>0</v>
      </c>
      <c r="M59">
        <v>0</v>
      </c>
      <c r="N59" s="10">
        <v>3656</v>
      </c>
      <c r="O59">
        <v>0</v>
      </c>
      <c r="P59">
        <v>1513</v>
      </c>
      <c r="Q59">
        <v>4129</v>
      </c>
      <c r="R59">
        <v>1607</v>
      </c>
      <c r="S59">
        <v>7731</v>
      </c>
      <c r="T59">
        <v>545</v>
      </c>
      <c r="U59">
        <v>985</v>
      </c>
      <c r="V59">
        <v>1071</v>
      </c>
      <c r="W59">
        <v>1540</v>
      </c>
      <c r="X59">
        <v>6744</v>
      </c>
      <c r="Y59">
        <v>6845</v>
      </c>
      <c r="Z59">
        <v>7501</v>
      </c>
      <c r="AA59">
        <v>6510</v>
      </c>
      <c r="AB59">
        <v>6897</v>
      </c>
      <c r="AC59">
        <v>7584</v>
      </c>
      <c r="AD59">
        <v>7081</v>
      </c>
    </row>
    <row r="60" spans="1:30" ht="12.75">
      <c r="A60" t="s">
        <v>861</v>
      </c>
      <c r="D60" s="16"/>
      <c r="E60" s="16"/>
      <c r="F60" s="16"/>
      <c r="G60" s="16"/>
      <c r="K60" s="10"/>
      <c r="N60" s="10"/>
      <c r="Q60">
        <v>0</v>
      </c>
      <c r="R60">
        <v>0</v>
      </c>
      <c r="S60">
        <v>0</v>
      </c>
      <c r="T60">
        <v>669</v>
      </c>
      <c r="U60">
        <v>0</v>
      </c>
      <c r="V60">
        <v>0</v>
      </c>
      <c r="W60">
        <v>0</v>
      </c>
      <c r="X60">
        <v>0</v>
      </c>
      <c r="Y60">
        <v>0</v>
      </c>
      <c r="Z60">
        <v>932</v>
      </c>
      <c r="AA60">
        <v>934</v>
      </c>
      <c r="AB60">
        <v>5806</v>
      </c>
      <c r="AC60">
        <v>0</v>
      </c>
      <c r="AD60">
        <v>0</v>
      </c>
    </row>
    <row r="61" spans="1:30" ht="12.75">
      <c r="A61" t="s">
        <v>1486</v>
      </c>
      <c r="D61" s="16">
        <v>0</v>
      </c>
      <c r="E61" s="16"/>
      <c r="F61" s="16"/>
      <c r="G61" s="16"/>
      <c r="J61">
        <v>0</v>
      </c>
      <c r="K61" s="10">
        <v>0</v>
      </c>
      <c r="L61">
        <v>0</v>
      </c>
      <c r="M61">
        <v>0</v>
      </c>
      <c r="N61">
        <v>788</v>
      </c>
      <c r="O61">
        <v>0</v>
      </c>
      <c r="P61">
        <v>4717</v>
      </c>
      <c r="Q61">
        <v>3337</v>
      </c>
      <c r="R61">
        <v>106</v>
      </c>
      <c r="S61">
        <v>490</v>
      </c>
      <c r="T61">
        <v>1001</v>
      </c>
      <c r="U61">
        <v>2089</v>
      </c>
      <c r="V61">
        <v>5336</v>
      </c>
      <c r="W61">
        <v>3741</v>
      </c>
      <c r="X61">
        <v>10877</v>
      </c>
      <c r="Y61">
        <v>5740</v>
      </c>
      <c r="Z61">
        <v>10631</v>
      </c>
      <c r="AA61">
        <v>2387</v>
      </c>
      <c r="AB61">
        <v>7171</v>
      </c>
      <c r="AC61">
        <v>0</v>
      </c>
      <c r="AD61">
        <v>2695</v>
      </c>
    </row>
    <row r="62" spans="1:30" ht="12.75">
      <c r="A62" t="s">
        <v>874</v>
      </c>
      <c r="D62" s="16">
        <v>1391</v>
      </c>
      <c r="E62" s="16"/>
      <c r="F62" s="16"/>
      <c r="G62" s="16"/>
      <c r="J62">
        <v>4286</v>
      </c>
      <c r="K62" s="10">
        <v>2632</v>
      </c>
      <c r="L62" s="10">
        <v>6212</v>
      </c>
      <c r="M62" s="10">
        <v>13361</v>
      </c>
      <c r="N62" s="10">
        <v>5235</v>
      </c>
      <c r="O62" s="10">
        <v>3612</v>
      </c>
      <c r="P62" s="10">
        <v>10559</v>
      </c>
      <c r="Q62">
        <v>11663</v>
      </c>
      <c r="R62">
        <v>8103</v>
      </c>
      <c r="S62">
        <v>11930</v>
      </c>
      <c r="T62">
        <v>3704</v>
      </c>
      <c r="U62">
        <v>5559</v>
      </c>
      <c r="V62">
        <v>1921</v>
      </c>
      <c r="W62">
        <v>12527</v>
      </c>
      <c r="X62">
        <v>24510</v>
      </c>
      <c r="Y62">
        <v>19424</v>
      </c>
      <c r="Z62">
        <v>16427</v>
      </c>
      <c r="AA62">
        <v>14239</v>
      </c>
      <c r="AB62">
        <v>17035</v>
      </c>
      <c r="AC62">
        <v>11135</v>
      </c>
      <c r="AD62">
        <v>10043</v>
      </c>
    </row>
    <row r="63" spans="1:30" ht="12.75">
      <c r="A63" t="s">
        <v>1020</v>
      </c>
      <c r="D63" s="16"/>
      <c r="E63" s="16"/>
      <c r="F63" s="16"/>
      <c r="G63" s="16"/>
      <c r="K63" s="10"/>
      <c r="L63" s="10"/>
      <c r="M63" s="10"/>
      <c r="N63" s="10"/>
      <c r="O63" s="10"/>
      <c r="Z63">
        <v>0</v>
      </c>
      <c r="AA63">
        <v>0</v>
      </c>
      <c r="AB63">
        <v>0</v>
      </c>
      <c r="AC63">
        <v>0</v>
      </c>
      <c r="AD63">
        <v>85</v>
      </c>
    </row>
    <row r="64" spans="1:16" ht="12.75">
      <c r="A64" t="s">
        <v>542</v>
      </c>
      <c r="D64" s="16">
        <v>175</v>
      </c>
      <c r="E64" s="16"/>
      <c r="F64" s="16"/>
      <c r="G64" s="16"/>
      <c r="J64">
        <v>0</v>
      </c>
      <c r="K64" s="10">
        <v>0</v>
      </c>
      <c r="L64">
        <v>0</v>
      </c>
      <c r="M64" s="10">
        <v>0</v>
      </c>
      <c r="N64" s="10">
        <v>0</v>
      </c>
      <c r="O64">
        <v>0</v>
      </c>
      <c r="P64" s="10">
        <v>56</v>
      </c>
    </row>
    <row r="65" spans="1:30" ht="12.75">
      <c r="A65" t="s">
        <v>167</v>
      </c>
      <c r="D65" s="16">
        <v>2952336</v>
      </c>
      <c r="E65" s="16"/>
      <c r="F65" s="16"/>
      <c r="G65" s="16"/>
      <c r="J65">
        <v>987170</v>
      </c>
      <c r="K65" s="10">
        <v>508887</v>
      </c>
      <c r="L65" s="10">
        <v>426151</v>
      </c>
      <c r="M65" s="10">
        <v>309875</v>
      </c>
      <c r="N65" s="10">
        <v>383998</v>
      </c>
      <c r="O65" s="10">
        <v>477964</v>
      </c>
      <c r="P65" s="10">
        <v>424557</v>
      </c>
      <c r="Q65">
        <v>485393</v>
      </c>
      <c r="R65">
        <v>522150</v>
      </c>
      <c r="S65">
        <v>507209</v>
      </c>
      <c r="T65">
        <v>562637</v>
      </c>
      <c r="U65">
        <v>637952</v>
      </c>
      <c r="V65">
        <v>595712</v>
      </c>
      <c r="W65">
        <v>657785</v>
      </c>
      <c r="X65">
        <v>604749</v>
      </c>
      <c r="Y65">
        <v>815796</v>
      </c>
      <c r="Z65">
        <v>742730</v>
      </c>
      <c r="AA65">
        <v>719104</v>
      </c>
      <c r="AB65">
        <v>1044765</v>
      </c>
      <c r="AC65">
        <v>937406</v>
      </c>
      <c r="AD65">
        <v>863241</v>
      </c>
    </row>
    <row r="66" spans="1:30" ht="12.75">
      <c r="A66" t="s">
        <v>85</v>
      </c>
      <c r="D66" s="16"/>
      <c r="E66" s="16"/>
      <c r="F66" s="16"/>
      <c r="G66" s="16"/>
      <c r="K66" s="10"/>
      <c r="L66" s="10"/>
      <c r="M66" s="10"/>
      <c r="N66" s="10"/>
      <c r="O66" s="10"/>
      <c r="P66" s="10">
        <v>23395</v>
      </c>
      <c r="Q66">
        <v>30537</v>
      </c>
      <c r="R66">
        <v>29103</v>
      </c>
      <c r="S66">
        <v>56575</v>
      </c>
      <c r="T66">
        <v>47547</v>
      </c>
      <c r="U66">
        <v>43544</v>
      </c>
      <c r="V66">
        <v>36661</v>
      </c>
      <c r="W66">
        <v>86407</v>
      </c>
      <c r="X66">
        <v>266134</v>
      </c>
      <c r="Y66">
        <v>321640</v>
      </c>
      <c r="Z66">
        <v>176223</v>
      </c>
      <c r="AA66">
        <v>142930</v>
      </c>
      <c r="AB66">
        <v>225090</v>
      </c>
      <c r="AC66">
        <v>173222</v>
      </c>
      <c r="AD66">
        <v>129046</v>
      </c>
    </row>
    <row r="67" spans="1:16" ht="12.75">
      <c r="A67" t="s">
        <v>1050</v>
      </c>
      <c r="D67" s="16">
        <v>1549132</v>
      </c>
      <c r="E67" s="16"/>
      <c r="F67" s="16"/>
      <c r="G67" s="16"/>
      <c r="J67">
        <v>0</v>
      </c>
      <c r="K67" s="10">
        <v>92</v>
      </c>
      <c r="L67">
        <v>195</v>
      </c>
      <c r="M67" s="10">
        <v>0</v>
      </c>
      <c r="N67" s="10">
        <v>614</v>
      </c>
      <c r="O67" s="10">
        <v>2895</v>
      </c>
      <c r="P67" s="10">
        <v>7034</v>
      </c>
    </row>
    <row r="68" spans="1:30" ht="12.75">
      <c r="A68" t="s">
        <v>965</v>
      </c>
      <c r="D68" s="16">
        <v>1197067</v>
      </c>
      <c r="E68" s="16"/>
      <c r="F68" s="16"/>
      <c r="G68" s="16"/>
      <c r="J68">
        <v>0</v>
      </c>
      <c r="K68" s="10">
        <v>511</v>
      </c>
      <c r="L68" s="10">
        <v>0</v>
      </c>
      <c r="M68" s="10">
        <v>13644</v>
      </c>
      <c r="N68" s="10">
        <v>0</v>
      </c>
      <c r="O68" s="10">
        <v>3036</v>
      </c>
      <c r="P68" s="10">
        <v>3564</v>
      </c>
      <c r="Q68">
        <v>3064</v>
      </c>
      <c r="R68">
        <v>424</v>
      </c>
      <c r="S68">
        <v>3606</v>
      </c>
      <c r="T68">
        <v>407</v>
      </c>
      <c r="U68">
        <v>0</v>
      </c>
      <c r="V68">
        <v>0</v>
      </c>
      <c r="W68">
        <v>159</v>
      </c>
      <c r="X68">
        <v>900</v>
      </c>
      <c r="Y68">
        <v>0</v>
      </c>
      <c r="Z68">
        <v>1512</v>
      </c>
      <c r="AA68">
        <v>4431</v>
      </c>
      <c r="AB68">
        <v>0</v>
      </c>
      <c r="AC68">
        <v>0</v>
      </c>
      <c r="AD68">
        <v>0</v>
      </c>
    </row>
    <row r="69" spans="1:30" ht="12.75">
      <c r="A69" t="s">
        <v>84</v>
      </c>
      <c r="D69" s="16"/>
      <c r="E69" s="16"/>
      <c r="F69" s="16"/>
      <c r="G69" s="16"/>
      <c r="K69" s="10"/>
      <c r="L69" s="10"/>
      <c r="M69" s="10"/>
      <c r="N69" s="10"/>
      <c r="O69" s="10"/>
      <c r="P69" s="10">
        <v>360556</v>
      </c>
      <c r="Q69">
        <v>428126</v>
      </c>
      <c r="R69">
        <v>530262</v>
      </c>
      <c r="S69">
        <v>506839</v>
      </c>
      <c r="T69">
        <v>514125</v>
      </c>
      <c r="U69">
        <v>942818</v>
      </c>
      <c r="V69">
        <v>519273</v>
      </c>
      <c r="W69">
        <v>805272</v>
      </c>
      <c r="X69">
        <v>1351085</v>
      </c>
      <c r="Y69">
        <v>1458360</v>
      </c>
      <c r="Z69">
        <v>1396567</v>
      </c>
      <c r="AA69">
        <v>773094</v>
      </c>
      <c r="AB69">
        <v>1083489</v>
      </c>
      <c r="AC69">
        <v>759070</v>
      </c>
      <c r="AD69">
        <v>674534</v>
      </c>
    </row>
    <row r="70" spans="1:30" ht="12.75">
      <c r="A70" t="s">
        <v>385</v>
      </c>
      <c r="D70" s="16">
        <v>6965</v>
      </c>
      <c r="E70" s="16"/>
      <c r="F70" s="16"/>
      <c r="G70" s="16"/>
      <c r="J70">
        <v>0</v>
      </c>
      <c r="K70" s="10">
        <v>0</v>
      </c>
      <c r="L70">
        <v>0</v>
      </c>
      <c r="M70" s="10">
        <v>0</v>
      </c>
      <c r="N70" s="10">
        <v>0</v>
      </c>
      <c r="O70" s="10">
        <v>0</v>
      </c>
      <c r="P70" s="1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12896</v>
      </c>
    </row>
    <row r="71" spans="1:30" ht="12.75">
      <c r="A71" t="s">
        <v>877</v>
      </c>
      <c r="D71" s="16"/>
      <c r="E71" s="16"/>
      <c r="F71" s="16"/>
      <c r="G71" s="16"/>
      <c r="K71" s="10"/>
      <c r="M71" s="10"/>
      <c r="N71" s="10"/>
      <c r="O71" s="10"/>
      <c r="Q71">
        <v>722</v>
      </c>
      <c r="R71">
        <v>0</v>
      </c>
      <c r="S71">
        <v>0</v>
      </c>
      <c r="T71">
        <v>766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874</v>
      </c>
      <c r="AB71">
        <v>17293</v>
      </c>
      <c r="AC71">
        <v>21824</v>
      </c>
      <c r="AD71">
        <v>0</v>
      </c>
    </row>
    <row r="72" spans="1:30" ht="12.75">
      <c r="A72" t="s">
        <v>206</v>
      </c>
      <c r="D72" s="16">
        <v>0</v>
      </c>
      <c r="E72" s="16"/>
      <c r="F72" s="16"/>
      <c r="G72" s="16"/>
      <c r="J72">
        <v>2041</v>
      </c>
      <c r="K72" s="10">
        <v>6069</v>
      </c>
      <c r="L72" s="10">
        <v>7290</v>
      </c>
      <c r="M72" s="10">
        <v>21200</v>
      </c>
      <c r="N72" s="10">
        <v>17371</v>
      </c>
      <c r="O72" s="10">
        <v>14551</v>
      </c>
      <c r="P72" s="10">
        <v>25455</v>
      </c>
      <c r="Q72">
        <v>30538</v>
      </c>
      <c r="R72">
        <v>13889</v>
      </c>
      <c r="S72">
        <v>40253</v>
      </c>
      <c r="T72">
        <v>32946</v>
      </c>
      <c r="U72">
        <v>16453</v>
      </c>
      <c r="V72">
        <v>14473</v>
      </c>
      <c r="W72">
        <v>6299</v>
      </c>
      <c r="X72">
        <v>6697</v>
      </c>
      <c r="Y72">
        <v>41344</v>
      </c>
      <c r="Z72">
        <v>11910</v>
      </c>
      <c r="AA72">
        <v>15165</v>
      </c>
      <c r="AB72">
        <v>17293</v>
      </c>
      <c r="AC72">
        <v>21824</v>
      </c>
      <c r="AD72">
        <v>20910</v>
      </c>
    </row>
    <row r="73" spans="1:16" ht="12.75">
      <c r="A73" t="s">
        <v>761</v>
      </c>
      <c r="D73" s="16">
        <v>1098</v>
      </c>
      <c r="E73" s="16"/>
      <c r="F73" s="16"/>
      <c r="G73" s="16"/>
      <c r="J73">
        <v>0</v>
      </c>
      <c r="K73" s="10">
        <v>2599</v>
      </c>
      <c r="L73">
        <v>0</v>
      </c>
      <c r="M73" s="10">
        <v>0</v>
      </c>
      <c r="N73" s="10">
        <v>0</v>
      </c>
      <c r="O73" s="10">
        <v>0</v>
      </c>
      <c r="P73" s="10">
        <v>0</v>
      </c>
    </row>
    <row r="74" spans="1:30" ht="12.75">
      <c r="A74" t="s">
        <v>1051</v>
      </c>
      <c r="D74" s="16">
        <v>0</v>
      </c>
      <c r="E74" s="16"/>
      <c r="F74" s="16"/>
      <c r="G74" s="16"/>
      <c r="J74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304</v>
      </c>
      <c r="X74">
        <v>59</v>
      </c>
      <c r="Y74">
        <v>80</v>
      </c>
      <c r="Z74">
        <v>57</v>
      </c>
      <c r="AA74">
        <v>482</v>
      </c>
      <c r="AB74">
        <v>445</v>
      </c>
      <c r="AC74">
        <v>780</v>
      </c>
      <c r="AD74">
        <v>3921</v>
      </c>
    </row>
    <row r="75" spans="1:30" ht="12.75">
      <c r="A75" t="s">
        <v>293</v>
      </c>
      <c r="D75" s="16">
        <v>1054177</v>
      </c>
      <c r="E75" s="16"/>
      <c r="F75" s="16"/>
      <c r="G75" s="16"/>
      <c r="J75">
        <v>1494715</v>
      </c>
      <c r="K75" s="10">
        <v>1117615</v>
      </c>
      <c r="L75" s="10">
        <v>809745</v>
      </c>
      <c r="M75" s="10">
        <v>829102</v>
      </c>
      <c r="N75" s="10">
        <v>1344291</v>
      </c>
      <c r="O75" s="10">
        <v>1086630</v>
      </c>
      <c r="P75" s="10">
        <v>1004507</v>
      </c>
      <c r="Q75">
        <v>977609</v>
      </c>
      <c r="R75">
        <v>704991</v>
      </c>
      <c r="S75">
        <v>183582</v>
      </c>
      <c r="T75">
        <v>100078</v>
      </c>
      <c r="U75">
        <v>77554</v>
      </c>
      <c r="V75">
        <v>97373</v>
      </c>
      <c r="W75">
        <v>98775</v>
      </c>
      <c r="X75">
        <v>63671</v>
      </c>
      <c r="Y75">
        <v>112759</v>
      </c>
      <c r="Z75">
        <v>112476</v>
      </c>
      <c r="AA75">
        <v>115705</v>
      </c>
      <c r="AB75">
        <v>115711</v>
      </c>
      <c r="AC75">
        <v>137859</v>
      </c>
      <c r="AD75">
        <v>147054</v>
      </c>
    </row>
    <row r="76" spans="1:30" ht="12.75">
      <c r="A76" t="s">
        <v>1375</v>
      </c>
      <c r="C76">
        <v>112</v>
      </c>
      <c r="D76" s="12">
        <f>SUM(D57:D75)</f>
        <v>6855496</v>
      </c>
      <c r="E76" s="12">
        <v>5756973</v>
      </c>
      <c r="F76" s="12">
        <v>5265079</v>
      </c>
      <c r="G76" s="12">
        <v>5107830</v>
      </c>
      <c r="H76" s="11">
        <v>4758464</v>
      </c>
      <c r="I76" s="11">
        <v>3731120</v>
      </c>
      <c r="J76" s="12">
        <f aca="true" t="shared" si="4" ref="J76:AD76">SUM(J57:J75)</f>
        <v>2493662</v>
      </c>
      <c r="K76" s="12">
        <f t="shared" si="4"/>
        <v>1641565</v>
      </c>
      <c r="L76" s="12">
        <f t="shared" si="4"/>
        <v>1254933</v>
      </c>
      <c r="M76" s="12">
        <f t="shared" si="4"/>
        <v>1193619</v>
      </c>
      <c r="N76" s="12">
        <f t="shared" si="4"/>
        <v>1760363</v>
      </c>
      <c r="O76" s="12">
        <f t="shared" si="4"/>
        <v>1595563</v>
      </c>
      <c r="P76" s="12">
        <f t="shared" si="4"/>
        <v>1872562</v>
      </c>
      <c r="Q76" s="12">
        <f t="shared" si="4"/>
        <v>1989330</v>
      </c>
      <c r="R76" s="12">
        <f t="shared" si="4"/>
        <v>1817697</v>
      </c>
      <c r="S76" s="12">
        <f t="shared" si="4"/>
        <v>1330783</v>
      </c>
      <c r="T76" s="12">
        <f t="shared" si="4"/>
        <v>1284761</v>
      </c>
      <c r="U76" s="12">
        <f t="shared" si="4"/>
        <v>1745968</v>
      </c>
      <c r="V76" s="12">
        <f t="shared" si="4"/>
        <v>1302642</v>
      </c>
      <c r="W76" s="12">
        <f t="shared" si="4"/>
        <v>1704303</v>
      </c>
      <c r="X76" s="12">
        <f t="shared" si="4"/>
        <v>2371391</v>
      </c>
      <c r="Y76" s="12">
        <f t="shared" si="4"/>
        <v>2835634</v>
      </c>
      <c r="Z76" s="12">
        <f t="shared" si="4"/>
        <v>2515103</v>
      </c>
      <c r="AA76" s="12">
        <f t="shared" si="4"/>
        <v>1827139</v>
      </c>
      <c r="AB76" s="12">
        <f t="shared" si="4"/>
        <v>2578646</v>
      </c>
      <c r="AC76" s="12">
        <f t="shared" si="4"/>
        <v>2090343</v>
      </c>
      <c r="AD76" s="12">
        <f t="shared" si="4"/>
        <v>1894497</v>
      </c>
    </row>
    <row r="77" spans="4:7" ht="12.75">
      <c r="D77" s="12"/>
      <c r="E77" s="16"/>
      <c r="F77" s="16"/>
      <c r="G77" s="16"/>
    </row>
    <row r="78" spans="1:59" ht="12.75">
      <c r="A78" s="27" t="s">
        <v>1299</v>
      </c>
      <c r="B78" s="27"/>
      <c r="C78" s="27"/>
      <c r="D78" s="29"/>
      <c r="E78" s="29"/>
      <c r="F78" s="29"/>
      <c r="G78" s="29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30" ht="12.75">
      <c r="A79" t="s">
        <v>583</v>
      </c>
      <c r="D79" s="16">
        <v>0</v>
      </c>
      <c r="E79" s="12"/>
      <c r="F79" s="12"/>
      <c r="G79" s="16"/>
      <c r="J79">
        <v>0</v>
      </c>
      <c r="K79">
        <v>0</v>
      </c>
      <c r="L79">
        <v>0</v>
      </c>
      <c r="M79">
        <v>77</v>
      </c>
      <c r="N79">
        <v>0</v>
      </c>
      <c r="O79">
        <v>0</v>
      </c>
      <c r="P79">
        <v>0</v>
      </c>
      <c r="Q79">
        <v>0</v>
      </c>
      <c r="R79">
        <v>8578</v>
      </c>
      <c r="S79">
        <v>8695</v>
      </c>
      <c r="T79">
        <v>10262</v>
      </c>
      <c r="U79">
        <v>4973</v>
      </c>
      <c r="V79">
        <v>8062</v>
      </c>
      <c r="W79">
        <v>7823</v>
      </c>
      <c r="X79">
        <v>8931</v>
      </c>
      <c r="Y79">
        <v>10216</v>
      </c>
      <c r="Z79">
        <v>19485</v>
      </c>
      <c r="AA79">
        <v>8908</v>
      </c>
      <c r="AB79">
        <v>4552</v>
      </c>
      <c r="AC79">
        <v>7407</v>
      </c>
      <c r="AD79">
        <v>9242</v>
      </c>
    </row>
    <row r="80" spans="1:30" ht="12.75">
      <c r="A80" t="s">
        <v>421</v>
      </c>
      <c r="D80" s="16">
        <v>0</v>
      </c>
      <c r="E80" s="12"/>
      <c r="F80" s="12"/>
      <c r="G80" s="16"/>
      <c r="J80">
        <v>86804</v>
      </c>
      <c r="K80" s="10">
        <v>86288</v>
      </c>
      <c r="L80" s="10">
        <v>70872</v>
      </c>
      <c r="M80" s="10">
        <v>78456</v>
      </c>
      <c r="N80" s="10">
        <v>32072</v>
      </c>
      <c r="O80" s="10">
        <v>60989</v>
      </c>
      <c r="P80" s="10">
        <v>73977</v>
      </c>
      <c r="Q80">
        <v>74299</v>
      </c>
      <c r="R80">
        <v>69819</v>
      </c>
      <c r="S80">
        <v>54975</v>
      </c>
      <c r="T80">
        <v>10577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97</v>
      </c>
      <c r="AB80">
        <v>0</v>
      </c>
      <c r="AC80">
        <v>0</v>
      </c>
      <c r="AD80">
        <v>0</v>
      </c>
    </row>
    <row r="81" spans="1:30" ht="12.75">
      <c r="A81" t="s">
        <v>871</v>
      </c>
      <c r="D81" s="16">
        <v>0</v>
      </c>
      <c r="E81" s="12"/>
      <c r="F81" s="12"/>
      <c r="G81" s="16"/>
      <c r="J81">
        <v>0</v>
      </c>
      <c r="K81">
        <v>0</v>
      </c>
      <c r="L81">
        <v>0</v>
      </c>
      <c r="M81">
        <v>0</v>
      </c>
      <c r="N81">
        <v>0</v>
      </c>
      <c r="O81" s="10">
        <v>2394</v>
      </c>
      <c r="P81">
        <v>6507</v>
      </c>
      <c r="Q81">
        <v>1818</v>
      </c>
      <c r="R81">
        <v>20170</v>
      </c>
      <c r="S81">
        <v>2830</v>
      </c>
      <c r="T81">
        <v>16170</v>
      </c>
      <c r="U81">
        <v>30830</v>
      </c>
      <c r="V81">
        <v>14103</v>
      </c>
      <c r="W81">
        <v>8912</v>
      </c>
      <c r="X81">
        <v>29155</v>
      </c>
      <c r="Y81">
        <v>33104</v>
      </c>
      <c r="Z81">
        <v>241606</v>
      </c>
      <c r="AA81">
        <v>1000372</v>
      </c>
      <c r="AB81">
        <v>1116974</v>
      </c>
      <c r="AC81">
        <v>865345</v>
      </c>
      <c r="AD81">
        <v>1045663</v>
      </c>
    </row>
    <row r="82" spans="1:30" ht="12.75">
      <c r="A82" t="s">
        <v>434</v>
      </c>
      <c r="D82" s="16">
        <v>1643</v>
      </c>
      <c r="E82" s="12"/>
      <c r="F82" s="12"/>
      <c r="G82" s="16"/>
      <c r="J82">
        <v>0</v>
      </c>
      <c r="K82">
        <v>0</v>
      </c>
      <c r="L82">
        <v>859</v>
      </c>
      <c r="M82">
        <v>0</v>
      </c>
      <c r="N82" s="10">
        <v>2154</v>
      </c>
      <c r="O82">
        <v>0</v>
      </c>
      <c r="P82">
        <v>0</v>
      </c>
      <c r="Q82">
        <v>5</v>
      </c>
      <c r="R82">
        <v>0</v>
      </c>
      <c r="S82">
        <v>7</v>
      </c>
      <c r="T82">
        <v>1594</v>
      </c>
      <c r="U82">
        <v>0</v>
      </c>
      <c r="V82">
        <v>3784</v>
      </c>
      <c r="W82">
        <v>3516</v>
      </c>
      <c r="X82">
        <v>10039</v>
      </c>
      <c r="Y82">
        <v>1522</v>
      </c>
      <c r="Z82">
        <v>6852</v>
      </c>
      <c r="AA82">
        <v>2710</v>
      </c>
      <c r="AB82">
        <v>1639</v>
      </c>
      <c r="AC82">
        <v>2588</v>
      </c>
      <c r="AD82">
        <v>4222</v>
      </c>
    </row>
    <row r="83" spans="1:30" ht="12.75">
      <c r="A83" t="s">
        <v>477</v>
      </c>
      <c r="D83" s="16">
        <v>0</v>
      </c>
      <c r="E83" s="12"/>
      <c r="F83" s="12"/>
      <c r="G83" s="16"/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203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ht="12.75">
      <c r="A84" t="s">
        <v>316</v>
      </c>
      <c r="D84" s="16">
        <v>0</v>
      </c>
      <c r="E84" s="12"/>
      <c r="F84" s="12"/>
      <c r="G84" s="16"/>
      <c r="J84">
        <v>9493</v>
      </c>
      <c r="K84" s="10">
        <v>8192</v>
      </c>
      <c r="L84" s="10">
        <v>14978</v>
      </c>
      <c r="M84" s="10">
        <v>14646</v>
      </c>
      <c r="N84" s="10">
        <v>24705</v>
      </c>
      <c r="O84" s="10">
        <v>23226</v>
      </c>
      <c r="P84" s="10">
        <v>22097</v>
      </c>
      <c r="Q84">
        <v>25948</v>
      </c>
      <c r="R84">
        <v>32678</v>
      </c>
      <c r="S84">
        <v>43265</v>
      </c>
      <c r="T84">
        <v>45539</v>
      </c>
      <c r="U84">
        <v>38057</v>
      </c>
      <c r="V84">
        <v>39948</v>
      </c>
      <c r="W84">
        <v>31394</v>
      </c>
      <c r="X84">
        <v>38876</v>
      </c>
      <c r="Y84">
        <v>34001</v>
      </c>
      <c r="Z84">
        <v>62115</v>
      </c>
      <c r="AA84">
        <v>30981</v>
      </c>
      <c r="AB84">
        <v>31421</v>
      </c>
      <c r="AC84">
        <v>28871</v>
      </c>
      <c r="AD84">
        <v>47970</v>
      </c>
    </row>
    <row r="85" spans="1:30" ht="12.75">
      <c r="A85" t="s">
        <v>103</v>
      </c>
      <c r="D85" s="16">
        <v>2808</v>
      </c>
      <c r="E85" s="12"/>
      <c r="F85" s="12"/>
      <c r="G85" s="16"/>
      <c r="J85">
        <v>0</v>
      </c>
      <c r="K85">
        <v>0</v>
      </c>
      <c r="L85">
        <v>0</v>
      </c>
      <c r="M85" s="10">
        <v>1651</v>
      </c>
      <c r="N85">
        <v>0</v>
      </c>
      <c r="O85" s="10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1094</v>
      </c>
      <c r="AB85">
        <v>0</v>
      </c>
      <c r="AC85">
        <v>0</v>
      </c>
      <c r="AD85">
        <v>0</v>
      </c>
    </row>
    <row r="86" spans="1:30" ht="12.75">
      <c r="A86" t="s">
        <v>930</v>
      </c>
      <c r="D86" s="16">
        <v>0</v>
      </c>
      <c r="E86" s="12"/>
      <c r="F86" s="12"/>
      <c r="G86" s="16"/>
      <c r="J86">
        <v>1032</v>
      </c>
      <c r="K86">
        <v>0</v>
      </c>
      <c r="L86">
        <v>406</v>
      </c>
      <c r="M86">
        <v>0</v>
      </c>
      <c r="N86" s="10">
        <v>0</v>
      </c>
      <c r="O86" s="10">
        <v>229</v>
      </c>
      <c r="P86">
        <v>0</v>
      </c>
      <c r="Q86">
        <v>0</v>
      </c>
      <c r="R86">
        <v>0</v>
      </c>
      <c r="S86">
        <v>9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3687</v>
      </c>
      <c r="AB86">
        <v>0</v>
      </c>
      <c r="AC86">
        <v>0</v>
      </c>
      <c r="AD86">
        <v>0</v>
      </c>
    </row>
    <row r="87" spans="1:30" ht="12.75">
      <c r="A87" t="s">
        <v>228</v>
      </c>
      <c r="D87" s="16">
        <v>0</v>
      </c>
      <c r="E87" s="12"/>
      <c r="F87" s="12"/>
      <c r="G87" s="16"/>
      <c r="J87">
        <v>0</v>
      </c>
      <c r="K87">
        <v>0</v>
      </c>
      <c r="L87" s="10">
        <v>5911</v>
      </c>
      <c r="M87">
        <v>0</v>
      </c>
      <c r="N87">
        <v>0</v>
      </c>
      <c r="O87" s="10">
        <v>0</v>
      </c>
      <c r="P87">
        <v>0</v>
      </c>
      <c r="Q87">
        <v>5</v>
      </c>
      <c r="R87">
        <v>20</v>
      </c>
      <c r="S87">
        <v>87</v>
      </c>
      <c r="T87">
        <v>22</v>
      </c>
      <c r="U87">
        <v>0</v>
      </c>
      <c r="V87">
        <v>0</v>
      </c>
      <c r="W87">
        <v>0</v>
      </c>
      <c r="X87">
        <v>384</v>
      </c>
      <c r="Y87">
        <v>3027</v>
      </c>
      <c r="Z87">
        <v>9394</v>
      </c>
      <c r="AA87">
        <v>0</v>
      </c>
      <c r="AB87">
        <v>4212</v>
      </c>
      <c r="AC87">
        <v>0</v>
      </c>
      <c r="AD87">
        <v>2451</v>
      </c>
    </row>
    <row r="88" spans="1:7" ht="12.75">
      <c r="A88" t="s">
        <v>139</v>
      </c>
      <c r="D88" s="16">
        <v>0</v>
      </c>
      <c r="E88" s="12"/>
      <c r="F88" s="12"/>
      <c r="G88" s="16"/>
    </row>
    <row r="89" spans="1:15" ht="12.75">
      <c r="A89" t="s">
        <v>140</v>
      </c>
      <c r="E89" s="12"/>
      <c r="F89" s="12"/>
      <c r="G89" s="16"/>
      <c r="J89">
        <v>1290</v>
      </c>
      <c r="K89">
        <v>0</v>
      </c>
      <c r="L89" s="10">
        <v>0</v>
      </c>
      <c r="M89" s="10">
        <v>0</v>
      </c>
      <c r="N89">
        <v>0</v>
      </c>
      <c r="O89" s="10">
        <v>0</v>
      </c>
    </row>
    <row r="90" spans="1:30" ht="12.75">
      <c r="A90" t="s">
        <v>744</v>
      </c>
      <c r="D90" s="16">
        <v>1522132</v>
      </c>
      <c r="E90" s="12"/>
      <c r="F90" s="12"/>
      <c r="G90" s="16"/>
      <c r="J90">
        <v>1439396</v>
      </c>
      <c r="K90" s="10">
        <v>906318</v>
      </c>
      <c r="L90" s="10">
        <v>1317586</v>
      </c>
      <c r="M90" s="10">
        <v>1577868</v>
      </c>
      <c r="N90" s="10">
        <v>1508317</v>
      </c>
      <c r="O90" s="10">
        <v>1666579</v>
      </c>
      <c r="P90" s="10">
        <v>1107769</v>
      </c>
      <c r="Q90">
        <v>1158262</v>
      </c>
      <c r="R90">
        <v>866874</v>
      </c>
      <c r="S90">
        <v>995776</v>
      </c>
      <c r="T90">
        <v>1040841</v>
      </c>
      <c r="U90">
        <v>961173</v>
      </c>
      <c r="V90">
        <v>1054367</v>
      </c>
      <c r="W90">
        <v>1060903</v>
      </c>
      <c r="X90">
        <v>1289333</v>
      </c>
      <c r="Y90">
        <v>1679976</v>
      </c>
      <c r="Z90">
        <v>1598473</v>
      </c>
      <c r="AA90">
        <v>1127168</v>
      </c>
      <c r="AB90">
        <v>1244168</v>
      </c>
      <c r="AC90">
        <v>1176027</v>
      </c>
      <c r="AD90">
        <v>1196470</v>
      </c>
    </row>
    <row r="91" spans="1:30" ht="12.75">
      <c r="A91" t="s">
        <v>912</v>
      </c>
      <c r="D91" s="16">
        <v>19565</v>
      </c>
      <c r="E91" s="12"/>
      <c r="F91" s="12"/>
      <c r="G91" s="16"/>
      <c r="J91">
        <v>0</v>
      </c>
      <c r="K91">
        <v>0</v>
      </c>
      <c r="L91" s="10">
        <v>0</v>
      </c>
      <c r="M91" s="10">
        <v>0</v>
      </c>
      <c r="N91">
        <v>176</v>
      </c>
      <c r="O91" s="10">
        <v>0</v>
      </c>
      <c r="P91" s="10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52841</v>
      </c>
    </row>
    <row r="92" spans="1:16" ht="12.75">
      <c r="A92" t="s">
        <v>204</v>
      </c>
      <c r="D92" s="16">
        <v>0</v>
      </c>
      <c r="E92" s="12"/>
      <c r="F92" s="12"/>
      <c r="G92" s="16"/>
      <c r="J92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277</v>
      </c>
    </row>
    <row r="93" spans="1:30" ht="12.75">
      <c r="A93" t="s">
        <v>1021</v>
      </c>
      <c r="D93" s="16">
        <v>5554705</v>
      </c>
      <c r="E93" s="12"/>
      <c r="F93" s="12"/>
      <c r="G93" s="16"/>
      <c r="J93">
        <v>5108123</v>
      </c>
      <c r="K93" s="10">
        <v>5038495</v>
      </c>
      <c r="L93" s="10">
        <v>4129350</v>
      </c>
      <c r="M93" s="10">
        <v>3984780</v>
      </c>
      <c r="N93" s="10">
        <v>3241437</v>
      </c>
      <c r="O93" s="10">
        <v>2365221</v>
      </c>
      <c r="P93" s="10">
        <v>1652128</v>
      </c>
      <c r="Q93">
        <v>1272592</v>
      </c>
      <c r="R93">
        <v>1362995</v>
      </c>
      <c r="S93">
        <v>1141108</v>
      </c>
      <c r="T93">
        <v>1052041</v>
      </c>
      <c r="U93">
        <v>646404</v>
      </c>
      <c r="V93">
        <v>417179</v>
      </c>
      <c r="W93">
        <v>375256</v>
      </c>
      <c r="X93">
        <v>96111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ht="12.75">
      <c r="A94" t="s">
        <v>977</v>
      </c>
      <c r="D94" s="16"/>
      <c r="E94" s="12"/>
      <c r="F94" s="12"/>
      <c r="G94" s="16"/>
      <c r="K94" s="10"/>
      <c r="L94" s="10"/>
      <c r="M94" s="10"/>
      <c r="N94" s="10"/>
      <c r="O94" s="10"/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41801</v>
      </c>
      <c r="Z94">
        <v>47568</v>
      </c>
      <c r="AA94">
        <v>51336</v>
      </c>
      <c r="AB94">
        <v>54307</v>
      </c>
      <c r="AC94">
        <v>52018</v>
      </c>
      <c r="AD94">
        <v>0</v>
      </c>
    </row>
    <row r="95" spans="1:30" ht="12.75">
      <c r="A95" t="s">
        <v>409</v>
      </c>
      <c r="D95" s="16">
        <v>0</v>
      </c>
      <c r="E95" s="12"/>
      <c r="F95" s="12"/>
      <c r="G95" s="16"/>
      <c r="J95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>
        <v>5</v>
      </c>
      <c r="R95">
        <v>771</v>
      </c>
      <c r="S95">
        <v>22</v>
      </c>
      <c r="T95">
        <v>31</v>
      </c>
      <c r="U95">
        <v>0</v>
      </c>
      <c r="V95">
        <v>0</v>
      </c>
      <c r="W95">
        <v>0</v>
      </c>
      <c r="X95">
        <v>0</v>
      </c>
      <c r="Y95">
        <v>0</v>
      </c>
      <c r="Z95">
        <v>484</v>
      </c>
      <c r="AA95">
        <v>0</v>
      </c>
      <c r="AB95">
        <v>218</v>
      </c>
      <c r="AC95">
        <v>364</v>
      </c>
      <c r="AD95">
        <v>0</v>
      </c>
    </row>
    <row r="96" spans="1:30" ht="12.75">
      <c r="A96" t="s">
        <v>517</v>
      </c>
      <c r="D96" s="16">
        <v>0</v>
      </c>
      <c r="E96" s="12"/>
      <c r="F96" s="12"/>
      <c r="G96" s="16"/>
      <c r="J96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4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ht="12.75">
      <c r="A97" t="s">
        <v>1068</v>
      </c>
      <c r="D97" s="16">
        <v>0</v>
      </c>
      <c r="E97" s="12"/>
      <c r="F97" s="12"/>
      <c r="G97" s="16"/>
      <c r="J97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>
        <v>0</v>
      </c>
      <c r="R97">
        <v>0</v>
      </c>
      <c r="S97">
        <v>0</v>
      </c>
      <c r="T97">
        <v>6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805</v>
      </c>
      <c r="AC97">
        <v>0</v>
      </c>
      <c r="AD97">
        <v>134</v>
      </c>
    </row>
    <row r="98" spans="1:30" ht="12.75">
      <c r="A98" t="s">
        <v>52</v>
      </c>
      <c r="D98" s="16">
        <v>0</v>
      </c>
      <c r="E98" s="12"/>
      <c r="F98" s="12"/>
      <c r="G98" s="16"/>
      <c r="J98">
        <v>0</v>
      </c>
      <c r="K98" s="10">
        <v>0</v>
      </c>
      <c r="L98" s="10">
        <v>0</v>
      </c>
      <c r="M98" s="10">
        <v>2078</v>
      </c>
      <c r="N98" s="10">
        <v>0</v>
      </c>
      <c r="O98" s="10">
        <v>0</v>
      </c>
      <c r="P98" s="10">
        <v>6</v>
      </c>
      <c r="Q98">
        <v>9606</v>
      </c>
      <c r="R98">
        <v>24432</v>
      </c>
      <c r="S98">
        <v>3367</v>
      </c>
      <c r="T98">
        <v>359</v>
      </c>
      <c r="U98">
        <v>346</v>
      </c>
      <c r="V98">
        <v>7</v>
      </c>
      <c r="W98">
        <v>420</v>
      </c>
      <c r="X98">
        <v>3719</v>
      </c>
      <c r="Y98">
        <v>4555</v>
      </c>
      <c r="Z98">
        <v>3805</v>
      </c>
      <c r="AA98">
        <v>10441</v>
      </c>
      <c r="AB98">
        <v>6445</v>
      </c>
      <c r="AC98">
        <v>2242</v>
      </c>
      <c r="AD98">
        <v>3290</v>
      </c>
    </row>
    <row r="99" spans="1:30" ht="12.75">
      <c r="A99" t="s">
        <v>1375</v>
      </c>
      <c r="C99">
        <v>111</v>
      </c>
      <c r="D99" s="12">
        <f>SUM(D79:D98)</f>
        <v>7100853</v>
      </c>
      <c r="E99" s="12">
        <v>6508536</v>
      </c>
      <c r="F99" s="12">
        <v>5025798</v>
      </c>
      <c r="G99" s="12">
        <v>6824821</v>
      </c>
      <c r="H99" s="3">
        <v>6172734</v>
      </c>
      <c r="I99" s="3">
        <v>5114002</v>
      </c>
      <c r="J99" s="12">
        <f aca="true" t="shared" si="5" ref="J99:AD99">SUM(J79:J98)</f>
        <v>6646138</v>
      </c>
      <c r="K99" s="12">
        <f t="shared" si="5"/>
        <v>6039293</v>
      </c>
      <c r="L99" s="12">
        <f t="shared" si="5"/>
        <v>5539962</v>
      </c>
      <c r="M99" s="12">
        <f t="shared" si="5"/>
        <v>5659556</v>
      </c>
      <c r="N99" s="12">
        <f t="shared" si="5"/>
        <v>4808861</v>
      </c>
      <c r="O99" s="12">
        <f t="shared" si="5"/>
        <v>4118638</v>
      </c>
      <c r="P99" s="12">
        <f t="shared" si="5"/>
        <v>2862968</v>
      </c>
      <c r="Q99" s="12">
        <f t="shared" si="5"/>
        <v>2542540</v>
      </c>
      <c r="R99" s="12">
        <f t="shared" si="5"/>
        <v>2386337</v>
      </c>
      <c r="S99" s="12">
        <f t="shared" si="5"/>
        <v>2250141</v>
      </c>
      <c r="T99" s="12">
        <f t="shared" si="5"/>
        <v>2177442</v>
      </c>
      <c r="U99" s="12">
        <f t="shared" si="5"/>
        <v>1681783</v>
      </c>
      <c r="V99" s="12">
        <f t="shared" si="5"/>
        <v>1537450</v>
      </c>
      <c r="W99" s="12">
        <f t="shared" si="5"/>
        <v>1488224</v>
      </c>
      <c r="X99" s="12">
        <f t="shared" si="5"/>
        <v>1476548</v>
      </c>
      <c r="Y99" s="12">
        <f t="shared" si="5"/>
        <v>1808202</v>
      </c>
      <c r="Z99" s="12">
        <f t="shared" si="5"/>
        <v>1989782</v>
      </c>
      <c r="AA99" s="12">
        <f t="shared" si="5"/>
        <v>2236794</v>
      </c>
      <c r="AB99" s="12">
        <f t="shared" si="5"/>
        <v>2464741</v>
      </c>
      <c r="AC99" s="12">
        <f t="shared" si="5"/>
        <v>2134862</v>
      </c>
      <c r="AD99" s="12">
        <f t="shared" si="5"/>
        <v>2362283</v>
      </c>
    </row>
    <row r="100" spans="4:7" ht="12.75">
      <c r="D100" s="12"/>
      <c r="E100" s="12"/>
      <c r="F100" s="12"/>
      <c r="G100" s="16"/>
    </row>
    <row r="101" spans="1:59" ht="12.75">
      <c r="A101" s="27" t="s">
        <v>1307</v>
      </c>
      <c r="B101" s="27"/>
      <c r="C101" s="27"/>
      <c r="D101" s="29"/>
      <c r="E101" s="29"/>
      <c r="F101" s="29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</row>
    <row r="102" spans="1:30" ht="12.75">
      <c r="A102" t="s">
        <v>273</v>
      </c>
      <c r="D102" s="16">
        <v>0</v>
      </c>
      <c r="E102" s="12"/>
      <c r="F102" s="12"/>
      <c r="G102" s="16"/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ht="12.75">
      <c r="A103" t="s">
        <v>1351</v>
      </c>
      <c r="D103" s="16">
        <v>0</v>
      </c>
      <c r="E103" s="12"/>
      <c r="F103" s="12"/>
      <c r="G103" s="16"/>
      <c r="J103">
        <v>0</v>
      </c>
      <c r="K103">
        <v>0</v>
      </c>
      <c r="L103" s="10">
        <v>1215</v>
      </c>
      <c r="M103">
        <v>0</v>
      </c>
      <c r="N103">
        <v>0</v>
      </c>
      <c r="O103">
        <v>772</v>
      </c>
      <c r="P103">
        <v>27</v>
      </c>
      <c r="Q103">
        <v>488</v>
      </c>
      <c r="R103">
        <v>0</v>
      </c>
      <c r="S103">
        <v>15</v>
      </c>
      <c r="T103">
        <v>177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2263</v>
      </c>
      <c r="AC103">
        <v>29879</v>
      </c>
      <c r="AD103">
        <v>44873</v>
      </c>
    </row>
    <row r="104" spans="1:30" ht="12.75">
      <c r="A104" t="s">
        <v>236</v>
      </c>
      <c r="D104" s="16">
        <v>28289</v>
      </c>
      <c r="E104" s="12"/>
      <c r="F104" s="12"/>
      <c r="G104" s="16"/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ht="12.75">
      <c r="A105" t="s">
        <v>1340</v>
      </c>
      <c r="D105" s="16">
        <v>6494</v>
      </c>
      <c r="E105" s="12"/>
      <c r="F105" s="12"/>
      <c r="G105" s="16"/>
      <c r="J105">
        <v>559</v>
      </c>
      <c r="K105">
        <v>272</v>
      </c>
      <c r="L105" s="10">
        <v>1317</v>
      </c>
      <c r="M105" s="10">
        <v>6416</v>
      </c>
      <c r="N105" s="10">
        <v>1373</v>
      </c>
      <c r="O105" s="10">
        <v>10832</v>
      </c>
      <c r="P105" s="10">
        <v>46</v>
      </c>
      <c r="Q105">
        <v>866</v>
      </c>
      <c r="R105">
        <v>1983</v>
      </c>
      <c r="S105">
        <v>3960</v>
      </c>
      <c r="T105">
        <v>4434</v>
      </c>
      <c r="U105">
        <v>4564</v>
      </c>
      <c r="V105">
        <v>8238</v>
      </c>
      <c r="W105">
        <v>3914</v>
      </c>
      <c r="X105">
        <v>7348</v>
      </c>
      <c r="Y105">
        <v>14531</v>
      </c>
      <c r="Z105">
        <v>16336</v>
      </c>
      <c r="AA105">
        <v>33892</v>
      </c>
      <c r="AB105">
        <v>39118</v>
      </c>
      <c r="AC105">
        <v>32448</v>
      </c>
      <c r="AD105">
        <v>24868</v>
      </c>
    </row>
    <row r="106" spans="1:30" ht="12.75">
      <c r="A106" t="s">
        <v>1089</v>
      </c>
      <c r="D106" s="16">
        <v>0</v>
      </c>
      <c r="E106" s="12"/>
      <c r="F106" s="12"/>
      <c r="G106" s="16"/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4514</v>
      </c>
      <c r="R106">
        <v>6166</v>
      </c>
      <c r="S106">
        <v>39934</v>
      </c>
      <c r="T106">
        <v>29406</v>
      </c>
      <c r="U106">
        <v>39415</v>
      </c>
      <c r="V106">
        <v>43632</v>
      </c>
      <c r="W106">
        <v>64795</v>
      </c>
      <c r="X106">
        <v>73107</v>
      </c>
      <c r="Y106">
        <v>60482</v>
      </c>
      <c r="Z106">
        <v>70194</v>
      </c>
      <c r="AA106">
        <v>27445</v>
      </c>
      <c r="AB106">
        <v>11247</v>
      </c>
      <c r="AC106">
        <v>13546</v>
      </c>
      <c r="AD106">
        <v>28345</v>
      </c>
    </row>
    <row r="107" spans="1:30" ht="12.75">
      <c r="A107" t="s">
        <v>315</v>
      </c>
      <c r="D107" s="16">
        <v>0</v>
      </c>
      <c r="E107" s="12"/>
      <c r="F107" s="12"/>
      <c r="G107" s="16"/>
      <c r="J107">
        <v>0</v>
      </c>
      <c r="K107">
        <v>0</v>
      </c>
      <c r="L107" s="10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200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8</v>
      </c>
      <c r="AC107">
        <v>8</v>
      </c>
      <c r="AD107">
        <v>69</v>
      </c>
    </row>
    <row r="108" spans="1:30" ht="12.75">
      <c r="A108" t="s">
        <v>291</v>
      </c>
      <c r="D108" s="16"/>
      <c r="E108" s="12"/>
      <c r="F108" s="12"/>
      <c r="G108" s="16"/>
      <c r="L108" s="10"/>
      <c r="V108">
        <v>0</v>
      </c>
      <c r="W108">
        <v>0</v>
      </c>
      <c r="X108">
        <v>0</v>
      </c>
      <c r="Y108">
        <v>0</v>
      </c>
      <c r="Z108">
        <v>8</v>
      </c>
      <c r="AA108">
        <v>0</v>
      </c>
      <c r="AB108">
        <v>0</v>
      </c>
      <c r="AC108">
        <v>0</v>
      </c>
      <c r="AD108">
        <v>0</v>
      </c>
    </row>
    <row r="109" spans="1:30" ht="12.75">
      <c r="A109" t="s">
        <v>480</v>
      </c>
      <c r="D109" s="16">
        <v>1431</v>
      </c>
      <c r="E109" s="12"/>
      <c r="F109" s="12"/>
      <c r="G109" s="16"/>
      <c r="J109">
        <v>914</v>
      </c>
      <c r="K109" s="10">
        <v>1125</v>
      </c>
      <c r="L109" s="10">
        <v>19760</v>
      </c>
      <c r="M109">
        <v>895</v>
      </c>
      <c r="N109" s="10">
        <v>4367</v>
      </c>
      <c r="O109" s="10">
        <v>4780</v>
      </c>
      <c r="P109" s="10">
        <v>7278</v>
      </c>
      <c r="Q109">
        <v>897</v>
      </c>
      <c r="R109">
        <v>2012</v>
      </c>
      <c r="S109">
        <v>10857</v>
      </c>
      <c r="T109">
        <v>18311</v>
      </c>
      <c r="U109">
        <v>3216</v>
      </c>
      <c r="V109">
        <v>0</v>
      </c>
      <c r="W109">
        <v>961</v>
      </c>
      <c r="X109">
        <v>48479</v>
      </c>
      <c r="Y109">
        <v>14248</v>
      </c>
      <c r="Z109">
        <v>1541</v>
      </c>
      <c r="AA109">
        <v>760</v>
      </c>
      <c r="AB109">
        <v>2947</v>
      </c>
      <c r="AC109">
        <v>209</v>
      </c>
      <c r="AD109">
        <v>976</v>
      </c>
    </row>
    <row r="110" spans="1:30" ht="12.75">
      <c r="A110" t="s">
        <v>1008</v>
      </c>
      <c r="D110" s="16">
        <v>0</v>
      </c>
      <c r="E110" s="12"/>
      <c r="F110" s="12"/>
      <c r="G110" s="16"/>
      <c r="J110">
        <v>0</v>
      </c>
      <c r="K110">
        <v>0</v>
      </c>
      <c r="L110" s="10">
        <v>0</v>
      </c>
      <c r="M110">
        <v>0</v>
      </c>
      <c r="N110">
        <v>0</v>
      </c>
      <c r="P110">
        <v>4</v>
      </c>
      <c r="Q110">
        <v>0</v>
      </c>
      <c r="R110">
        <v>0</v>
      </c>
      <c r="S110">
        <v>926</v>
      </c>
      <c r="T110">
        <v>0</v>
      </c>
      <c r="U110">
        <v>45</v>
      </c>
      <c r="V110">
        <v>0</v>
      </c>
      <c r="W110">
        <v>0</v>
      </c>
      <c r="X110">
        <v>0</v>
      </c>
      <c r="Y110">
        <v>0</v>
      </c>
      <c r="Z110">
        <v>742</v>
      </c>
      <c r="AA110">
        <v>1137</v>
      </c>
      <c r="AB110">
        <v>1176</v>
      </c>
      <c r="AC110">
        <v>784</v>
      </c>
      <c r="AD110">
        <v>730</v>
      </c>
    </row>
    <row r="111" spans="1:30" ht="12.75">
      <c r="A111" t="s">
        <v>330</v>
      </c>
      <c r="D111" s="16">
        <v>557</v>
      </c>
      <c r="E111" s="12"/>
      <c r="F111" s="12"/>
      <c r="G111" s="16"/>
      <c r="J111">
        <v>1350</v>
      </c>
      <c r="K111">
        <v>0</v>
      </c>
      <c r="L111" s="10">
        <v>0</v>
      </c>
      <c r="M111">
        <v>0</v>
      </c>
      <c r="N111">
        <v>0</v>
      </c>
      <c r="O111">
        <v>0</v>
      </c>
      <c r="P111">
        <v>250</v>
      </c>
      <c r="Q111">
        <v>0</v>
      </c>
      <c r="R111">
        <v>0</v>
      </c>
      <c r="S111">
        <v>926</v>
      </c>
      <c r="T111">
        <v>0</v>
      </c>
      <c r="U111">
        <v>45</v>
      </c>
      <c r="V111">
        <v>0</v>
      </c>
      <c r="W111">
        <v>84</v>
      </c>
      <c r="X111">
        <v>935</v>
      </c>
      <c r="Y111">
        <v>1337</v>
      </c>
      <c r="Z111">
        <v>742</v>
      </c>
      <c r="AA111">
        <v>1137</v>
      </c>
      <c r="AB111">
        <v>1176</v>
      </c>
      <c r="AC111">
        <v>784</v>
      </c>
      <c r="AD111">
        <v>730</v>
      </c>
    </row>
    <row r="112" spans="1:30" ht="12.75">
      <c r="A112" t="s">
        <v>973</v>
      </c>
      <c r="D112" s="16">
        <v>3574</v>
      </c>
      <c r="E112" s="12"/>
      <c r="F112" s="12"/>
      <c r="G112" s="16"/>
      <c r="J112">
        <v>0</v>
      </c>
      <c r="K112">
        <v>0</v>
      </c>
      <c r="L112" s="10"/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ht="12.75">
      <c r="A113" t="s">
        <v>41</v>
      </c>
      <c r="D113" s="16">
        <v>0</v>
      </c>
      <c r="E113" s="12"/>
      <c r="F113" s="12"/>
      <c r="G113" s="16"/>
      <c r="J113">
        <v>0</v>
      </c>
      <c r="K113">
        <v>0</v>
      </c>
      <c r="L113" s="10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7</v>
      </c>
      <c r="AD113">
        <v>0</v>
      </c>
    </row>
    <row r="114" spans="1:30" ht="12.75">
      <c r="A114" t="s">
        <v>374</v>
      </c>
      <c r="D114" s="16">
        <v>2220</v>
      </c>
      <c r="E114" s="12"/>
      <c r="F114" s="12"/>
      <c r="G114" s="16"/>
      <c r="J114">
        <v>0</v>
      </c>
      <c r="K114">
        <v>0</v>
      </c>
      <c r="L114" s="10">
        <v>0</v>
      </c>
      <c r="M114">
        <v>0</v>
      </c>
      <c r="N114">
        <v>0</v>
      </c>
      <c r="O114">
        <v>0</v>
      </c>
      <c r="P114">
        <v>1761</v>
      </c>
      <c r="Q114">
        <v>0</v>
      </c>
      <c r="R114">
        <v>0</v>
      </c>
      <c r="S114">
        <v>0</v>
      </c>
      <c r="T114">
        <v>9</v>
      </c>
      <c r="U114">
        <v>0</v>
      </c>
      <c r="V114">
        <v>0</v>
      </c>
      <c r="W114">
        <v>55</v>
      </c>
      <c r="X114">
        <v>0</v>
      </c>
      <c r="Y114">
        <v>0</v>
      </c>
      <c r="Z114">
        <v>534</v>
      </c>
      <c r="AA114">
        <v>1261</v>
      </c>
      <c r="AB114">
        <v>1343</v>
      </c>
      <c r="AC114">
        <v>2034</v>
      </c>
      <c r="AD114">
        <v>1467</v>
      </c>
    </row>
    <row r="115" spans="1:30" ht="12.75">
      <c r="A115" t="s">
        <v>81</v>
      </c>
      <c r="D115" s="16">
        <v>88159</v>
      </c>
      <c r="E115" s="12"/>
      <c r="F115" s="12"/>
      <c r="G115" s="16"/>
      <c r="J115">
        <v>328862</v>
      </c>
      <c r="K115" s="10">
        <v>298991</v>
      </c>
      <c r="L115" s="10">
        <v>178536</v>
      </c>
      <c r="M115" s="10">
        <v>280637</v>
      </c>
      <c r="N115" s="10">
        <v>236039</v>
      </c>
      <c r="O115" s="10">
        <v>302274</v>
      </c>
      <c r="P115" s="10">
        <v>196328</v>
      </c>
      <c r="Q115">
        <v>87561</v>
      </c>
      <c r="R115">
        <v>57960</v>
      </c>
      <c r="S115">
        <v>32517</v>
      </c>
      <c r="T115">
        <v>284633</v>
      </c>
      <c r="U115">
        <v>331271</v>
      </c>
      <c r="V115">
        <v>363078</v>
      </c>
      <c r="W115">
        <v>201365</v>
      </c>
      <c r="X115">
        <v>189157</v>
      </c>
      <c r="Y115">
        <v>421318</v>
      </c>
      <c r="Z115">
        <v>462487</v>
      </c>
      <c r="AA115">
        <v>361861</v>
      </c>
      <c r="AB115">
        <v>346679</v>
      </c>
      <c r="AC115">
        <v>109849</v>
      </c>
      <c r="AD115">
        <v>63354</v>
      </c>
    </row>
    <row r="116" spans="1:30" ht="12.75">
      <c r="A116" t="s">
        <v>361</v>
      </c>
      <c r="D116" s="16">
        <v>1444</v>
      </c>
      <c r="E116" s="12"/>
      <c r="F116" s="12"/>
      <c r="G116" s="16"/>
      <c r="J116">
        <v>0</v>
      </c>
      <c r="K116">
        <v>0</v>
      </c>
      <c r="L116" s="10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16</v>
      </c>
      <c r="AC116">
        <v>0</v>
      </c>
      <c r="AD116">
        <v>0</v>
      </c>
    </row>
    <row r="117" spans="1:30" ht="12.75">
      <c r="A117" t="s">
        <v>514</v>
      </c>
      <c r="D117" s="16">
        <v>0</v>
      </c>
      <c r="E117" s="12"/>
      <c r="F117" s="12"/>
      <c r="G117" s="16"/>
      <c r="J117">
        <v>750</v>
      </c>
      <c r="K117">
        <v>0</v>
      </c>
      <c r="L117" s="10">
        <v>0</v>
      </c>
      <c r="M117">
        <v>0</v>
      </c>
      <c r="N117" s="10">
        <v>1755</v>
      </c>
      <c r="O117">
        <v>100</v>
      </c>
      <c r="P117" s="10">
        <v>754</v>
      </c>
      <c r="Q117">
        <v>0</v>
      </c>
      <c r="R117">
        <v>0</v>
      </c>
      <c r="S117">
        <v>5</v>
      </c>
      <c r="T117">
        <v>0</v>
      </c>
      <c r="U117">
        <v>0</v>
      </c>
      <c r="V117">
        <v>0</v>
      </c>
      <c r="W117">
        <v>0</v>
      </c>
      <c r="X117">
        <v>1744</v>
      </c>
      <c r="Y117">
        <v>1616</v>
      </c>
      <c r="Z117">
        <v>12363</v>
      </c>
      <c r="AA117">
        <v>0</v>
      </c>
      <c r="AB117">
        <v>10644</v>
      </c>
      <c r="AC117">
        <v>0</v>
      </c>
      <c r="AD117">
        <v>0</v>
      </c>
    </row>
    <row r="118" spans="1:26" ht="12.75">
      <c r="A118" t="s">
        <v>673</v>
      </c>
      <c r="D118" s="16"/>
      <c r="E118" s="12"/>
      <c r="F118" s="12"/>
      <c r="G118" s="16"/>
      <c r="L118" s="10"/>
      <c r="N118" s="10"/>
      <c r="Q118">
        <v>0</v>
      </c>
      <c r="R118">
        <v>0</v>
      </c>
      <c r="S118">
        <v>970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30" ht="12.75">
      <c r="A119" t="s">
        <v>885</v>
      </c>
      <c r="D119" s="16">
        <v>0</v>
      </c>
      <c r="E119" s="12"/>
      <c r="F119" s="12"/>
      <c r="G119" s="16"/>
      <c r="J119">
        <v>0</v>
      </c>
      <c r="K119">
        <v>0</v>
      </c>
      <c r="L119" s="10">
        <v>0</v>
      </c>
      <c r="M119">
        <v>0</v>
      </c>
      <c r="N119">
        <v>0</v>
      </c>
      <c r="O119">
        <v>0</v>
      </c>
      <c r="P119" s="10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576</v>
      </c>
      <c r="AB119">
        <v>23</v>
      </c>
      <c r="AC119">
        <v>0</v>
      </c>
      <c r="AD119">
        <v>0</v>
      </c>
    </row>
    <row r="120" spans="1:30" ht="12.75">
      <c r="A120" t="s">
        <v>360</v>
      </c>
      <c r="D120" s="16"/>
      <c r="E120" s="12"/>
      <c r="F120" s="12"/>
      <c r="G120" s="16"/>
      <c r="L120" s="10"/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64</v>
      </c>
      <c r="Z120">
        <v>1269</v>
      </c>
      <c r="AA120">
        <v>88</v>
      </c>
      <c r="AB120">
        <v>32124</v>
      </c>
      <c r="AC120">
        <v>48247</v>
      </c>
      <c r="AD120">
        <v>0</v>
      </c>
    </row>
    <row r="121" spans="1:30" ht="12.75">
      <c r="A121" t="s">
        <v>171</v>
      </c>
      <c r="D121" s="16">
        <v>8246</v>
      </c>
      <c r="E121" s="12"/>
      <c r="F121" s="12"/>
      <c r="G121" s="16"/>
      <c r="J121">
        <v>63379</v>
      </c>
      <c r="K121" s="10">
        <v>32181</v>
      </c>
      <c r="L121" s="10">
        <v>39714</v>
      </c>
      <c r="M121" s="10">
        <v>30363</v>
      </c>
      <c r="N121" s="10">
        <v>1152</v>
      </c>
      <c r="O121">
        <v>0</v>
      </c>
      <c r="P121" s="10">
        <v>3991</v>
      </c>
      <c r="Q121">
        <v>24656</v>
      </c>
      <c r="R121">
        <v>37130</v>
      </c>
      <c r="S121">
        <v>71443</v>
      </c>
      <c r="T121">
        <v>31536</v>
      </c>
      <c r="U121">
        <v>35529</v>
      </c>
      <c r="V121">
        <v>16081</v>
      </c>
      <c r="W121">
        <v>7401</v>
      </c>
      <c r="X121">
        <v>18024</v>
      </c>
      <c r="Y121">
        <v>15435</v>
      </c>
      <c r="Z121">
        <v>14578</v>
      </c>
      <c r="AA121">
        <v>13252</v>
      </c>
      <c r="AB121">
        <v>9734</v>
      </c>
      <c r="AC121">
        <v>16089</v>
      </c>
      <c r="AD121">
        <v>42876</v>
      </c>
    </row>
    <row r="122" spans="1:30" ht="12.75">
      <c r="A122" t="s">
        <v>1087</v>
      </c>
      <c r="D122" s="16">
        <v>0</v>
      </c>
      <c r="E122" s="12"/>
      <c r="F122" s="12"/>
      <c r="G122" s="16"/>
      <c r="J122">
        <v>32659</v>
      </c>
      <c r="K122" s="10">
        <v>6236</v>
      </c>
      <c r="L122" s="10">
        <v>1297</v>
      </c>
      <c r="M122">
        <v>0</v>
      </c>
      <c r="N122">
        <v>750</v>
      </c>
      <c r="O122" s="10">
        <v>8125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448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27</v>
      </c>
      <c r="AC122">
        <v>1749</v>
      </c>
      <c r="AD122">
        <v>329</v>
      </c>
    </row>
    <row r="123" spans="1:15" ht="12.75">
      <c r="A123" t="s">
        <v>830</v>
      </c>
      <c r="D123" s="16">
        <v>0</v>
      </c>
      <c r="E123" s="12"/>
      <c r="F123" s="12"/>
      <c r="G123" s="16"/>
      <c r="J123">
        <v>0</v>
      </c>
      <c r="K123">
        <v>0</v>
      </c>
      <c r="L123" s="10">
        <v>0</v>
      </c>
      <c r="M123">
        <v>0</v>
      </c>
      <c r="N123" s="10">
        <v>0</v>
      </c>
      <c r="O123">
        <v>114</v>
      </c>
    </row>
    <row r="124" spans="1:30" ht="12.75">
      <c r="A124" t="s">
        <v>1375</v>
      </c>
      <c r="C124">
        <v>146</v>
      </c>
      <c r="D124" s="12">
        <f>SUM(D102:D123)</f>
        <v>140414</v>
      </c>
      <c r="E124" s="12">
        <v>269583</v>
      </c>
      <c r="F124" s="12">
        <v>164968</v>
      </c>
      <c r="G124" s="12">
        <v>202607</v>
      </c>
      <c r="H124" s="3">
        <v>271499</v>
      </c>
      <c r="I124" s="3">
        <v>293742</v>
      </c>
      <c r="J124" s="12">
        <f>SUM(J102:J123)</f>
        <v>428473</v>
      </c>
      <c r="K124" s="12">
        <f>SUM(K102:K123)</f>
        <v>338805</v>
      </c>
      <c r="L124" s="12">
        <f>SUM(L102:L123)</f>
        <v>241839</v>
      </c>
      <c r="M124" s="12">
        <f>SUM(M102:M123)</f>
        <v>318311</v>
      </c>
      <c r="N124" s="12">
        <f>SUM(N102:N123)</f>
        <v>245436</v>
      </c>
      <c r="O124" s="12">
        <f>SUM(O115:O123)</f>
        <v>310613</v>
      </c>
      <c r="P124" s="12">
        <f aca="true" t="shared" si="6" ref="P124:AD124">SUM(P102:P123)</f>
        <v>210439</v>
      </c>
      <c r="Q124" s="12">
        <f t="shared" si="6"/>
        <v>118982</v>
      </c>
      <c r="R124" s="12">
        <f t="shared" si="6"/>
        <v>105251</v>
      </c>
      <c r="S124" s="12">
        <f t="shared" si="6"/>
        <v>161553</v>
      </c>
      <c r="T124" s="12">
        <f t="shared" si="6"/>
        <v>368706</v>
      </c>
      <c r="U124" s="12">
        <f t="shared" si="6"/>
        <v>414085</v>
      </c>
      <c r="V124" s="12">
        <f t="shared" si="6"/>
        <v>431477</v>
      </c>
      <c r="W124" s="12">
        <f t="shared" si="6"/>
        <v>278575</v>
      </c>
      <c r="X124" s="12">
        <f t="shared" si="6"/>
        <v>338794</v>
      </c>
      <c r="Y124" s="12">
        <f t="shared" si="6"/>
        <v>529031</v>
      </c>
      <c r="Z124" s="12">
        <f t="shared" si="6"/>
        <v>580794</v>
      </c>
      <c r="AA124" s="12">
        <f t="shared" si="6"/>
        <v>441409</v>
      </c>
      <c r="AB124" s="12">
        <f t="shared" si="6"/>
        <v>458525</v>
      </c>
      <c r="AC124" s="12">
        <f t="shared" si="6"/>
        <v>255633</v>
      </c>
      <c r="AD124" s="12">
        <f t="shared" si="6"/>
        <v>208617</v>
      </c>
    </row>
    <row r="125" spans="4:10" ht="12.75">
      <c r="D125" s="12"/>
      <c r="E125" s="12"/>
      <c r="F125" s="12"/>
      <c r="G125" s="16"/>
      <c r="J125" s="3">
        <v>6646138</v>
      </c>
    </row>
    <row r="126" spans="1:59" ht="12.75">
      <c r="A126" s="27" t="s">
        <v>1315</v>
      </c>
      <c r="B126" s="27"/>
      <c r="C126" s="27">
        <v>36</v>
      </c>
      <c r="D126" s="30"/>
      <c r="E126" s="30"/>
      <c r="F126" s="30"/>
      <c r="G126" s="29"/>
      <c r="H126" s="27"/>
      <c r="I126" s="27"/>
      <c r="J126" s="33">
        <v>1015997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</row>
    <row r="127" spans="1:30" ht="12.75">
      <c r="A127" t="s">
        <v>138</v>
      </c>
      <c r="D127" s="16">
        <v>1721368</v>
      </c>
      <c r="E127" s="16">
        <v>2196748</v>
      </c>
      <c r="F127" s="16">
        <v>2040468</v>
      </c>
      <c r="G127" s="16"/>
      <c r="K127" s="10">
        <v>656747</v>
      </c>
      <c r="L127" s="10">
        <v>898042</v>
      </c>
      <c r="M127" s="10">
        <v>1114857</v>
      </c>
      <c r="N127" s="10">
        <v>834037</v>
      </c>
      <c r="O127" s="10">
        <v>966926</v>
      </c>
      <c r="P127" s="10">
        <v>948270</v>
      </c>
      <c r="Q127">
        <v>593419</v>
      </c>
      <c r="R127">
        <v>488737</v>
      </c>
      <c r="S127">
        <v>548331</v>
      </c>
      <c r="T127">
        <v>510619</v>
      </c>
      <c r="U127">
        <v>490115</v>
      </c>
      <c r="V127">
        <v>542873</v>
      </c>
      <c r="W127">
        <v>614002</v>
      </c>
      <c r="X127">
        <v>516584</v>
      </c>
      <c r="Y127">
        <v>758225</v>
      </c>
      <c r="Z127">
        <v>743380</v>
      </c>
      <c r="AA127">
        <v>672577</v>
      </c>
      <c r="AB127">
        <v>672580</v>
      </c>
      <c r="AC127">
        <v>583253</v>
      </c>
      <c r="AD127">
        <v>562393</v>
      </c>
    </row>
    <row r="128" spans="1:30" ht="12.75">
      <c r="A128" t="s">
        <v>700</v>
      </c>
      <c r="D128" s="16">
        <v>0</v>
      </c>
      <c r="E128" s="16">
        <v>0</v>
      </c>
      <c r="F128" s="16">
        <v>0</v>
      </c>
      <c r="G128" s="16"/>
      <c r="J128" s="21"/>
      <c r="L128">
        <v>0</v>
      </c>
      <c r="M128">
        <v>51</v>
      </c>
      <c r="N128">
        <v>0</v>
      </c>
      <c r="O128">
        <v>0</v>
      </c>
      <c r="P128">
        <v>0</v>
      </c>
      <c r="Q128">
        <v>2048</v>
      </c>
      <c r="R128">
        <v>785</v>
      </c>
      <c r="S128">
        <v>1196</v>
      </c>
      <c r="T128">
        <v>5511</v>
      </c>
      <c r="U128">
        <v>2949</v>
      </c>
      <c r="V128">
        <v>10177</v>
      </c>
      <c r="W128">
        <v>2774</v>
      </c>
      <c r="X128">
        <v>254</v>
      </c>
      <c r="Y128">
        <v>921</v>
      </c>
      <c r="Z128">
        <v>696</v>
      </c>
      <c r="AA128">
        <v>13955</v>
      </c>
      <c r="AB128">
        <v>17743</v>
      </c>
      <c r="AC128">
        <v>10731</v>
      </c>
      <c r="AD128">
        <v>9618</v>
      </c>
    </row>
    <row r="129" spans="1:30" ht="12.75">
      <c r="A129" t="s">
        <v>433</v>
      </c>
      <c r="D129" s="16">
        <v>0</v>
      </c>
      <c r="E129" s="16">
        <v>0</v>
      </c>
      <c r="F129" s="16">
        <v>170</v>
      </c>
      <c r="G129" s="16"/>
      <c r="J129" s="21"/>
      <c r="L129">
        <v>1406</v>
      </c>
      <c r="M129">
        <v>0</v>
      </c>
      <c r="N129">
        <v>0</v>
      </c>
      <c r="O129">
        <v>0</v>
      </c>
      <c r="P129">
        <v>0</v>
      </c>
      <c r="Q129">
        <v>989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7492</v>
      </c>
      <c r="AC129">
        <v>24283</v>
      </c>
      <c r="AD129">
        <v>0</v>
      </c>
    </row>
    <row r="130" spans="1:30" ht="12.75">
      <c r="A130" t="s">
        <v>1339</v>
      </c>
      <c r="D130" s="16">
        <v>0</v>
      </c>
      <c r="E130" s="16">
        <v>0</v>
      </c>
      <c r="F130" s="16">
        <v>0</v>
      </c>
      <c r="G130" s="16"/>
      <c r="J130" s="21"/>
      <c r="L130">
        <v>0</v>
      </c>
      <c r="M130">
        <v>0</v>
      </c>
      <c r="N130">
        <v>0</v>
      </c>
      <c r="O130">
        <v>0</v>
      </c>
      <c r="P130">
        <v>0</v>
      </c>
      <c r="Q130">
        <v>1232</v>
      </c>
      <c r="R130">
        <v>806</v>
      </c>
      <c r="S130">
        <v>0</v>
      </c>
      <c r="T130">
        <v>0</v>
      </c>
      <c r="U130">
        <v>920</v>
      </c>
      <c r="V130">
        <v>1797</v>
      </c>
      <c r="W130">
        <v>0</v>
      </c>
      <c r="X130">
        <v>0</v>
      </c>
      <c r="Y130">
        <v>0</v>
      </c>
      <c r="Z130">
        <v>239</v>
      </c>
      <c r="AA130">
        <v>0</v>
      </c>
      <c r="AB130">
        <v>1306</v>
      </c>
      <c r="AC130">
        <v>24343</v>
      </c>
      <c r="AD130">
        <v>51303</v>
      </c>
    </row>
    <row r="131" spans="1:30" ht="12.75">
      <c r="A131" t="s">
        <v>98</v>
      </c>
      <c r="D131" s="16">
        <v>0</v>
      </c>
      <c r="E131" s="16">
        <v>0</v>
      </c>
      <c r="F131" s="16">
        <v>0</v>
      </c>
      <c r="G131" s="16"/>
      <c r="J131" s="21"/>
      <c r="L131">
        <v>0</v>
      </c>
      <c r="M131">
        <v>0</v>
      </c>
      <c r="N131">
        <v>0</v>
      </c>
      <c r="O131">
        <v>105681</v>
      </c>
      <c r="P131">
        <v>127264</v>
      </c>
      <c r="Q131">
        <v>81576</v>
      </c>
      <c r="R131">
        <v>159493</v>
      </c>
      <c r="S131">
        <v>124394</v>
      </c>
      <c r="T131">
        <v>48603</v>
      </c>
      <c r="U131">
        <v>51206</v>
      </c>
      <c r="V131">
        <v>130226</v>
      </c>
      <c r="W131">
        <v>93861</v>
      </c>
      <c r="X131">
        <v>207440</v>
      </c>
      <c r="Y131">
        <v>421970</v>
      </c>
      <c r="Z131">
        <v>263367</v>
      </c>
      <c r="AA131">
        <v>174180</v>
      </c>
      <c r="AB131">
        <v>255009</v>
      </c>
      <c r="AC131">
        <v>17928</v>
      </c>
      <c r="AD131">
        <v>0</v>
      </c>
    </row>
    <row r="132" spans="1:30" ht="12.75">
      <c r="A132" t="s">
        <v>130</v>
      </c>
      <c r="D132" s="16">
        <v>1390</v>
      </c>
      <c r="E132" s="16">
        <v>0</v>
      </c>
      <c r="F132" s="16">
        <v>0</v>
      </c>
      <c r="G132" s="16"/>
      <c r="J132" s="21"/>
      <c r="L132">
        <v>0</v>
      </c>
      <c r="M132">
        <v>801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56703</v>
      </c>
      <c r="Y132">
        <v>111483</v>
      </c>
      <c r="Z132">
        <v>72304</v>
      </c>
      <c r="AA132">
        <v>82489</v>
      </c>
      <c r="AB132">
        <v>63425</v>
      </c>
      <c r="AC132">
        <v>46835</v>
      </c>
      <c r="AD132">
        <v>0</v>
      </c>
    </row>
    <row r="133" spans="1:30" ht="12.75">
      <c r="A133" t="s">
        <v>227</v>
      </c>
      <c r="D133" s="16">
        <v>47100</v>
      </c>
      <c r="E133" s="16">
        <v>79261</v>
      </c>
      <c r="F133" s="16">
        <v>63594</v>
      </c>
      <c r="G133" s="16"/>
      <c r="J133" s="21"/>
      <c r="L133">
        <v>106554</v>
      </c>
      <c r="M133">
        <v>125783</v>
      </c>
      <c r="N133">
        <v>153098</v>
      </c>
      <c r="O133">
        <v>232780</v>
      </c>
      <c r="P133">
        <v>406635</v>
      </c>
      <c r="Q133">
        <v>523071</v>
      </c>
      <c r="R133">
        <v>653044</v>
      </c>
      <c r="S133">
        <v>807168</v>
      </c>
      <c r="T133">
        <v>466306</v>
      </c>
      <c r="U133">
        <v>163561</v>
      </c>
      <c r="V133">
        <v>80231</v>
      </c>
      <c r="W133">
        <v>132303</v>
      </c>
      <c r="X133">
        <v>36467</v>
      </c>
      <c r="Y133">
        <v>265286</v>
      </c>
      <c r="Z133">
        <v>140635</v>
      </c>
      <c r="AA133">
        <v>104968</v>
      </c>
      <c r="AB133">
        <v>55482</v>
      </c>
      <c r="AC133">
        <v>46835</v>
      </c>
      <c r="AD133">
        <v>0</v>
      </c>
    </row>
    <row r="134" spans="1:30" ht="12.75">
      <c r="A134" t="s">
        <v>102</v>
      </c>
      <c r="D134" s="16">
        <v>0</v>
      </c>
      <c r="E134" s="16">
        <v>0</v>
      </c>
      <c r="F134" s="16">
        <v>0</v>
      </c>
      <c r="G134" s="16"/>
      <c r="J134" s="21"/>
      <c r="L134">
        <v>0</v>
      </c>
      <c r="M134">
        <v>0</v>
      </c>
      <c r="N134">
        <v>11277</v>
      </c>
      <c r="O134">
        <v>0</v>
      </c>
      <c r="P134">
        <v>0</v>
      </c>
      <c r="Q134">
        <v>0</v>
      </c>
      <c r="R134">
        <v>4</v>
      </c>
      <c r="S134">
        <v>93689</v>
      </c>
      <c r="T134">
        <v>34764</v>
      </c>
      <c r="U134">
        <v>170514</v>
      </c>
      <c r="V134">
        <v>76056</v>
      </c>
      <c r="W134">
        <v>89562</v>
      </c>
      <c r="X134">
        <v>30170</v>
      </c>
      <c r="Y134">
        <v>3535</v>
      </c>
      <c r="Z134">
        <v>36612</v>
      </c>
      <c r="AA134">
        <v>7443</v>
      </c>
      <c r="AB134">
        <v>36341</v>
      </c>
      <c r="AC134">
        <v>0</v>
      </c>
      <c r="AD134">
        <v>0</v>
      </c>
    </row>
    <row r="135" spans="1:30" ht="12.75">
      <c r="A135" t="s">
        <v>90</v>
      </c>
      <c r="D135" s="16"/>
      <c r="E135" s="16"/>
      <c r="F135" s="16"/>
      <c r="G135" s="16"/>
      <c r="J135" s="21"/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5284</v>
      </c>
      <c r="AD135">
        <v>0</v>
      </c>
    </row>
    <row r="136" spans="1:30" ht="12.75">
      <c r="A136" t="s">
        <v>262</v>
      </c>
      <c r="D136" s="16"/>
      <c r="E136" s="16"/>
      <c r="F136" s="16"/>
      <c r="G136" s="16"/>
      <c r="J136" s="21"/>
      <c r="V136">
        <v>32234</v>
      </c>
      <c r="W136">
        <v>44677</v>
      </c>
      <c r="X136">
        <v>37621</v>
      </c>
      <c r="Y136">
        <v>59056</v>
      </c>
      <c r="Z136">
        <v>50302</v>
      </c>
      <c r="AA136">
        <v>42175</v>
      </c>
      <c r="AB136">
        <v>56500</v>
      </c>
      <c r="AC136">
        <v>48927</v>
      </c>
      <c r="AD136">
        <v>16491</v>
      </c>
    </row>
    <row r="137" spans="1:30" ht="12.75">
      <c r="A137" t="s">
        <v>1375</v>
      </c>
      <c r="D137" s="12">
        <f>SUM(D127:D134)</f>
        <v>1769858</v>
      </c>
      <c r="E137" s="12">
        <f>SUM(E127:E134)</f>
        <v>2276009</v>
      </c>
      <c r="F137" s="12">
        <f>SUM(F127:F134)</f>
        <v>2104232</v>
      </c>
      <c r="G137" s="16"/>
      <c r="J137" s="21"/>
      <c r="L137" s="12">
        <f aca="true" t="shared" si="7" ref="L137:AD137">SUM(L127:L136)</f>
        <v>1006002</v>
      </c>
      <c r="M137" s="12">
        <f t="shared" si="7"/>
        <v>1241492</v>
      </c>
      <c r="N137" s="12">
        <f t="shared" si="7"/>
        <v>998412</v>
      </c>
      <c r="O137" s="12">
        <f t="shared" si="7"/>
        <v>1305387</v>
      </c>
      <c r="P137" s="12">
        <f t="shared" si="7"/>
        <v>1482169</v>
      </c>
      <c r="Q137" s="12">
        <f t="shared" si="7"/>
        <v>1202335</v>
      </c>
      <c r="R137" s="12">
        <f t="shared" si="7"/>
        <v>1302869</v>
      </c>
      <c r="S137" s="12">
        <f t="shared" si="7"/>
        <v>1574778</v>
      </c>
      <c r="T137" s="12">
        <f t="shared" si="7"/>
        <v>1065803</v>
      </c>
      <c r="U137" s="12">
        <f t="shared" si="7"/>
        <v>879265</v>
      </c>
      <c r="V137" s="12">
        <f t="shared" si="7"/>
        <v>873594</v>
      </c>
      <c r="W137" s="12">
        <f t="shared" si="7"/>
        <v>977179</v>
      </c>
      <c r="X137" s="12">
        <f t="shared" si="7"/>
        <v>885239</v>
      </c>
      <c r="Y137" s="12">
        <f t="shared" si="7"/>
        <v>1620476</v>
      </c>
      <c r="Z137" s="12">
        <f t="shared" si="7"/>
        <v>1307535</v>
      </c>
      <c r="AA137" s="12">
        <f t="shared" si="7"/>
        <v>1097787</v>
      </c>
      <c r="AB137" s="12">
        <f t="shared" si="7"/>
        <v>1165878</v>
      </c>
      <c r="AC137" s="12">
        <f t="shared" si="7"/>
        <v>808419</v>
      </c>
      <c r="AD137" s="12">
        <f t="shared" si="7"/>
        <v>639805</v>
      </c>
    </row>
    <row r="138" spans="4:10" ht="12.75">
      <c r="D138" s="12"/>
      <c r="E138" s="12"/>
      <c r="F138" s="12"/>
      <c r="G138" s="16"/>
      <c r="J138" s="21"/>
    </row>
    <row r="139" spans="1:59" ht="12.75">
      <c r="A139" s="31" t="s">
        <v>1323</v>
      </c>
      <c r="B139" s="27"/>
      <c r="C139" s="27">
        <v>38</v>
      </c>
      <c r="D139" s="30"/>
      <c r="E139" s="30"/>
      <c r="F139" s="30"/>
      <c r="G139" s="29"/>
      <c r="H139" s="27"/>
      <c r="I139" s="27"/>
      <c r="J139" s="33">
        <f>SUM(F256:F259)</f>
        <v>342856890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</row>
    <row r="140" spans="1:30" ht="12.75">
      <c r="A140" t="s">
        <v>189</v>
      </c>
      <c r="D140" s="16">
        <v>0</v>
      </c>
      <c r="E140" s="16">
        <v>0</v>
      </c>
      <c r="F140" s="16">
        <v>0</v>
      </c>
      <c r="G140" s="16"/>
      <c r="J140" s="21"/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144</v>
      </c>
      <c r="AA140">
        <v>0</v>
      </c>
      <c r="AB140">
        <v>195</v>
      </c>
      <c r="AC140">
        <v>873</v>
      </c>
      <c r="AD140">
        <v>346</v>
      </c>
    </row>
    <row r="141" spans="1:30" ht="12.75">
      <c r="A141" t="s">
        <v>663</v>
      </c>
      <c r="D141" s="16">
        <v>47809</v>
      </c>
      <c r="E141" s="16">
        <v>52719</v>
      </c>
      <c r="F141" s="16">
        <v>46975</v>
      </c>
      <c r="G141" s="16"/>
      <c r="J141" s="21"/>
      <c r="L141">
        <v>26144</v>
      </c>
      <c r="M141">
        <v>32908</v>
      </c>
      <c r="N141">
        <v>46515</v>
      </c>
      <c r="O141">
        <v>35080</v>
      </c>
      <c r="P141">
        <v>34206</v>
      </c>
      <c r="Q141">
        <v>56310</v>
      </c>
      <c r="R141">
        <v>35631</v>
      </c>
      <c r="S141">
        <v>29226</v>
      </c>
      <c r="T141">
        <v>22698</v>
      </c>
      <c r="U141">
        <v>13890</v>
      </c>
      <c r="V141">
        <v>34807</v>
      </c>
      <c r="W141">
        <v>31303</v>
      </c>
      <c r="X141">
        <v>34583</v>
      </c>
      <c r="Y141">
        <v>18759</v>
      </c>
      <c r="Z141">
        <v>25988</v>
      </c>
      <c r="AA141">
        <v>28926</v>
      </c>
      <c r="AB141">
        <v>35382</v>
      </c>
      <c r="AC141">
        <v>31010</v>
      </c>
      <c r="AD141">
        <v>74523</v>
      </c>
    </row>
    <row r="142" spans="1:30" ht="12.75">
      <c r="A142" t="s">
        <v>111</v>
      </c>
      <c r="D142" s="16"/>
      <c r="E142" s="16"/>
      <c r="F142" s="16"/>
      <c r="G142" s="16"/>
      <c r="J142" s="21"/>
      <c r="V142">
        <v>5288</v>
      </c>
      <c r="W142">
        <v>21904</v>
      </c>
      <c r="X142">
        <v>27122</v>
      </c>
      <c r="Y142">
        <v>37229</v>
      </c>
      <c r="Z142">
        <v>19699</v>
      </c>
      <c r="AA142">
        <v>16657</v>
      </c>
      <c r="AB142">
        <v>42493</v>
      </c>
      <c r="AC142">
        <v>73846</v>
      </c>
      <c r="AD142">
        <v>62306</v>
      </c>
    </row>
    <row r="143" spans="1:30" ht="12.75">
      <c r="A143" t="s">
        <v>91</v>
      </c>
      <c r="D143" s="16">
        <v>0</v>
      </c>
      <c r="E143" s="16">
        <v>0</v>
      </c>
      <c r="F143" s="16">
        <v>2178</v>
      </c>
      <c r="G143" s="16"/>
      <c r="J143" s="21"/>
      <c r="L143">
        <v>29029</v>
      </c>
      <c r="M143">
        <v>36320</v>
      </c>
      <c r="N143">
        <v>29307</v>
      </c>
      <c r="O143">
        <v>32444</v>
      </c>
      <c r="P143">
        <v>26877</v>
      </c>
      <c r="Q143">
        <v>50499</v>
      </c>
      <c r="R143">
        <v>32644</v>
      </c>
      <c r="S143">
        <v>36343</v>
      </c>
      <c r="T143">
        <v>43316</v>
      </c>
      <c r="U143">
        <v>36995</v>
      </c>
      <c r="V143">
        <v>35041</v>
      </c>
      <c r="W143">
        <v>37011</v>
      </c>
      <c r="X143">
        <v>60132</v>
      </c>
      <c r="Y143">
        <v>50807</v>
      </c>
      <c r="Z143">
        <v>37998</v>
      </c>
      <c r="AA143">
        <v>21101</v>
      </c>
      <c r="AB143">
        <v>22618</v>
      </c>
      <c r="AC143">
        <v>0</v>
      </c>
      <c r="AD143">
        <v>0</v>
      </c>
    </row>
    <row r="144" spans="1:30" ht="12.75">
      <c r="A144" t="s">
        <v>504</v>
      </c>
      <c r="D144" s="16">
        <v>0</v>
      </c>
      <c r="E144" s="16">
        <v>0</v>
      </c>
      <c r="F144" s="16">
        <v>0</v>
      </c>
      <c r="G144" s="16"/>
      <c r="J144" s="21"/>
      <c r="L144">
        <v>1574</v>
      </c>
      <c r="M144">
        <v>2472</v>
      </c>
      <c r="N144">
        <v>3177</v>
      </c>
      <c r="O144">
        <v>3692</v>
      </c>
      <c r="P144">
        <v>11929</v>
      </c>
      <c r="Q144">
        <v>8397</v>
      </c>
      <c r="R144">
        <v>21267</v>
      </c>
      <c r="S144">
        <v>22383</v>
      </c>
      <c r="T144">
        <v>12026</v>
      </c>
      <c r="U144">
        <v>20391</v>
      </c>
      <c r="V144">
        <v>14792</v>
      </c>
      <c r="W144">
        <v>15661</v>
      </c>
      <c r="X144">
        <v>15897</v>
      </c>
      <c r="Y144">
        <v>26717</v>
      </c>
      <c r="Z144">
        <v>19538</v>
      </c>
      <c r="AA144">
        <v>23762</v>
      </c>
      <c r="AB144">
        <v>35746</v>
      </c>
      <c r="AC144">
        <v>16663</v>
      </c>
      <c r="AD144">
        <v>23849</v>
      </c>
    </row>
    <row r="145" spans="1:30" ht="12.75">
      <c r="A145" t="s">
        <v>456</v>
      </c>
      <c r="D145" s="16">
        <v>16925</v>
      </c>
      <c r="E145" s="16">
        <v>34659</v>
      </c>
      <c r="F145" s="16">
        <v>38821</v>
      </c>
      <c r="G145" s="16"/>
      <c r="J145" s="21"/>
      <c r="L145">
        <v>10375</v>
      </c>
      <c r="M145">
        <v>18796</v>
      </c>
      <c r="N145">
        <v>38243</v>
      </c>
      <c r="O145">
        <v>23660</v>
      </c>
      <c r="P145">
        <v>26664</v>
      </c>
      <c r="Q145">
        <v>22244</v>
      </c>
      <c r="R145">
        <v>26550</v>
      </c>
      <c r="S145">
        <v>14203</v>
      </c>
      <c r="T145">
        <v>13393</v>
      </c>
      <c r="U145">
        <v>7824</v>
      </c>
      <c r="V145">
        <v>15729</v>
      </c>
      <c r="W145">
        <v>10905</v>
      </c>
      <c r="X145">
        <v>13668</v>
      </c>
      <c r="Y145">
        <v>13660</v>
      </c>
      <c r="Z145">
        <v>8666</v>
      </c>
      <c r="AA145">
        <v>28206</v>
      </c>
      <c r="AB145">
        <v>20717</v>
      </c>
      <c r="AC145">
        <v>26948</v>
      </c>
      <c r="AD145">
        <v>18693</v>
      </c>
    </row>
    <row r="146" spans="1:30" ht="12.75">
      <c r="A146" t="s">
        <v>147</v>
      </c>
      <c r="D146" s="16">
        <v>0</v>
      </c>
      <c r="E146" s="16">
        <v>0</v>
      </c>
      <c r="F146" s="16">
        <v>0</v>
      </c>
      <c r="G146" s="16"/>
      <c r="J146" s="21"/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210</v>
      </c>
      <c r="Z146">
        <v>0</v>
      </c>
      <c r="AA146">
        <v>0</v>
      </c>
      <c r="AB146">
        <v>2736</v>
      </c>
      <c r="AC146">
        <v>0</v>
      </c>
      <c r="AD146">
        <v>0</v>
      </c>
    </row>
    <row r="147" spans="1:30" ht="12.75">
      <c r="A147" t="s">
        <v>417</v>
      </c>
      <c r="D147" s="16"/>
      <c r="E147" s="16"/>
      <c r="F147" s="16"/>
      <c r="G147" s="16"/>
      <c r="J147" s="21"/>
      <c r="L147">
        <v>18366</v>
      </c>
      <c r="M147">
        <v>65742</v>
      </c>
      <c r="N147">
        <v>121037</v>
      </c>
      <c r="O147">
        <v>211662</v>
      </c>
      <c r="P147">
        <v>52382</v>
      </c>
      <c r="Q147">
        <v>31357</v>
      </c>
      <c r="R147">
        <v>29375</v>
      </c>
      <c r="S147">
        <v>38881</v>
      </c>
      <c r="T147">
        <v>45387</v>
      </c>
      <c r="U147">
        <v>31819</v>
      </c>
      <c r="V147">
        <v>38241</v>
      </c>
      <c r="W147">
        <v>27172</v>
      </c>
      <c r="X147">
        <v>123122</v>
      </c>
      <c r="Y147">
        <v>171366</v>
      </c>
      <c r="Z147">
        <v>74309</v>
      </c>
      <c r="AA147">
        <v>118422</v>
      </c>
      <c r="AB147">
        <v>168966</v>
      </c>
      <c r="AC147">
        <v>346369</v>
      </c>
      <c r="AD147">
        <v>257504</v>
      </c>
    </row>
    <row r="148" spans="1:30" ht="12.75">
      <c r="A148" t="s">
        <v>127</v>
      </c>
      <c r="D148" s="16"/>
      <c r="E148" s="16"/>
      <c r="F148" s="16"/>
      <c r="G148" s="16"/>
      <c r="J148" s="21"/>
      <c r="Z148">
        <v>0</v>
      </c>
      <c r="AA148">
        <v>0</v>
      </c>
      <c r="AB148">
        <v>0</v>
      </c>
      <c r="AC148">
        <v>156</v>
      </c>
      <c r="AD148">
        <v>29</v>
      </c>
    </row>
    <row r="149" spans="1:30" ht="12.75">
      <c r="A149" t="s">
        <v>93</v>
      </c>
      <c r="D149" s="16"/>
      <c r="E149" s="16"/>
      <c r="F149" s="16"/>
      <c r="G149" s="16"/>
      <c r="J149" s="21"/>
      <c r="Z149">
        <v>0</v>
      </c>
      <c r="AA149">
        <v>0</v>
      </c>
      <c r="AB149">
        <v>1533</v>
      </c>
      <c r="AC149">
        <v>0</v>
      </c>
      <c r="AD149">
        <v>721</v>
      </c>
    </row>
    <row r="150" spans="1:30" ht="12.75">
      <c r="A150" t="s">
        <v>684</v>
      </c>
      <c r="D150" s="16">
        <v>0</v>
      </c>
      <c r="E150" s="16">
        <v>0</v>
      </c>
      <c r="F150" s="16">
        <v>868</v>
      </c>
      <c r="G150" s="16"/>
      <c r="J150" s="21"/>
      <c r="L150">
        <v>0</v>
      </c>
      <c r="M150">
        <v>0</v>
      </c>
      <c r="N150">
        <v>1742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1144</v>
      </c>
      <c r="AB150">
        <v>0</v>
      </c>
      <c r="AC150">
        <v>28700</v>
      </c>
      <c r="AD150">
        <v>98758</v>
      </c>
    </row>
    <row r="151" spans="1:30" ht="12.75">
      <c r="A151" t="s">
        <v>862</v>
      </c>
      <c r="D151" s="16">
        <v>10497</v>
      </c>
      <c r="E151" s="16">
        <v>0</v>
      </c>
      <c r="F151" s="16">
        <v>0</v>
      </c>
      <c r="G151" s="16"/>
      <c r="J151" s="21"/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146527</v>
      </c>
      <c r="Z151">
        <v>128313</v>
      </c>
      <c r="AA151">
        <v>119579</v>
      </c>
      <c r="AB151">
        <v>122823</v>
      </c>
      <c r="AC151">
        <v>92161</v>
      </c>
      <c r="AD151">
        <v>111114</v>
      </c>
    </row>
    <row r="152" spans="1:30" ht="12.75">
      <c r="A152" t="s">
        <v>146</v>
      </c>
      <c r="D152" s="16">
        <v>296354</v>
      </c>
      <c r="E152" s="16">
        <v>163424</v>
      </c>
      <c r="F152" s="16">
        <v>291202</v>
      </c>
      <c r="G152" s="16"/>
      <c r="J152" s="21"/>
      <c r="L152">
        <v>364161</v>
      </c>
      <c r="M152">
        <v>409177</v>
      </c>
      <c r="N152">
        <v>388849</v>
      </c>
      <c r="O152">
        <v>458845</v>
      </c>
      <c r="P152">
        <v>390221</v>
      </c>
      <c r="Q152">
        <v>457985</v>
      </c>
      <c r="R152">
        <v>552331</v>
      </c>
      <c r="S152">
        <v>530774</v>
      </c>
      <c r="T152">
        <v>515085</v>
      </c>
      <c r="U152">
        <v>530625</v>
      </c>
      <c r="V152">
        <v>518270</v>
      </c>
      <c r="W152">
        <v>612547</v>
      </c>
      <c r="X152">
        <v>601688</v>
      </c>
      <c r="Y152">
        <v>708851</v>
      </c>
      <c r="Z152">
        <v>644008</v>
      </c>
      <c r="AA152">
        <v>594157</v>
      </c>
      <c r="AB152">
        <v>544150</v>
      </c>
      <c r="AC152">
        <v>673234</v>
      </c>
      <c r="AD152">
        <v>747461</v>
      </c>
    </row>
    <row r="153" spans="1:30" ht="12.75">
      <c r="A153" t="s">
        <v>1080</v>
      </c>
      <c r="D153" s="16"/>
      <c r="E153" s="16"/>
      <c r="F153" s="16"/>
      <c r="G153" s="16"/>
      <c r="J153" s="21"/>
      <c r="L153">
        <v>24320</v>
      </c>
      <c r="M153">
        <v>16774</v>
      </c>
      <c r="N153">
        <v>18343</v>
      </c>
      <c r="O153">
        <v>17492</v>
      </c>
      <c r="P153">
        <v>15244</v>
      </c>
      <c r="Q153">
        <v>9099</v>
      </c>
      <c r="R153">
        <v>13278</v>
      </c>
      <c r="S153">
        <v>34182</v>
      </c>
      <c r="T153">
        <v>30549</v>
      </c>
      <c r="U153">
        <v>16331</v>
      </c>
      <c r="V153">
        <v>12468</v>
      </c>
      <c r="W153">
        <v>29549</v>
      </c>
      <c r="X153">
        <v>30473</v>
      </c>
      <c r="Y153">
        <v>47264</v>
      </c>
      <c r="Z153">
        <v>34509</v>
      </c>
      <c r="AA153">
        <v>25525</v>
      </c>
      <c r="AB153">
        <v>47849</v>
      </c>
      <c r="AC153">
        <v>38309</v>
      </c>
      <c r="AD153">
        <v>31477</v>
      </c>
    </row>
    <row r="154" spans="1:30" ht="12.75">
      <c r="A154" t="s">
        <v>336</v>
      </c>
      <c r="D154" s="16"/>
      <c r="E154" s="16"/>
      <c r="F154" s="16"/>
      <c r="G154" s="16"/>
      <c r="J154" s="21"/>
      <c r="L154">
        <v>810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353</v>
      </c>
    </row>
    <row r="155" spans="1:30" ht="12.75">
      <c r="A155" t="s">
        <v>40</v>
      </c>
      <c r="D155" s="16"/>
      <c r="E155" s="16"/>
      <c r="F155" s="16"/>
      <c r="G155" s="16"/>
      <c r="J155" s="21"/>
      <c r="L155">
        <v>1970</v>
      </c>
      <c r="M155">
        <v>2661</v>
      </c>
      <c r="N155">
        <v>0</v>
      </c>
      <c r="O155">
        <v>680</v>
      </c>
      <c r="P155">
        <v>987</v>
      </c>
      <c r="Q155">
        <v>2222</v>
      </c>
      <c r="R155">
        <v>3786</v>
      </c>
      <c r="S155">
        <v>5282</v>
      </c>
      <c r="T155">
        <v>4172</v>
      </c>
      <c r="U155">
        <v>2789</v>
      </c>
      <c r="V155">
        <v>4731</v>
      </c>
      <c r="W155">
        <v>26657</v>
      </c>
      <c r="X155">
        <v>16014</v>
      </c>
      <c r="Y155">
        <v>29739</v>
      </c>
      <c r="Z155">
        <v>19214</v>
      </c>
      <c r="AA155">
        <v>24159</v>
      </c>
      <c r="AB155">
        <v>25112</v>
      </c>
      <c r="AC155">
        <v>30519</v>
      </c>
      <c r="AD155">
        <v>17208</v>
      </c>
    </row>
    <row r="156" spans="1:30" ht="12.75">
      <c r="A156" t="s">
        <v>705</v>
      </c>
      <c r="D156" s="16"/>
      <c r="E156" s="16"/>
      <c r="F156" s="16"/>
      <c r="G156" s="16"/>
      <c r="J156" s="21"/>
      <c r="L156">
        <v>35161</v>
      </c>
      <c r="M156">
        <v>30780</v>
      </c>
      <c r="N156">
        <v>19491</v>
      </c>
      <c r="O156">
        <v>22825</v>
      </c>
      <c r="P156">
        <v>19230</v>
      </c>
      <c r="Q156">
        <v>15265</v>
      </c>
      <c r="R156">
        <v>21800</v>
      </c>
      <c r="S156">
        <v>26475</v>
      </c>
      <c r="T156">
        <v>11827</v>
      </c>
      <c r="U156">
        <v>17307</v>
      </c>
      <c r="V156">
        <v>7542</v>
      </c>
      <c r="W156">
        <v>28187</v>
      </c>
      <c r="X156">
        <v>18586</v>
      </c>
      <c r="Y156">
        <v>23974</v>
      </c>
      <c r="Z156">
        <v>24051</v>
      </c>
      <c r="AA156">
        <v>30708</v>
      </c>
      <c r="AB156">
        <v>30713</v>
      </c>
      <c r="AC156">
        <v>29812</v>
      </c>
      <c r="AD156">
        <v>20489</v>
      </c>
    </row>
    <row r="157" spans="1:30" ht="12.75">
      <c r="A157" t="s">
        <v>1375</v>
      </c>
      <c r="D157" s="12">
        <f>SUM(D140:D152)</f>
        <v>371585</v>
      </c>
      <c r="E157" s="12">
        <f>SUM(E140:E152)</f>
        <v>250802</v>
      </c>
      <c r="F157" s="12">
        <f>SUM(F140:F152)</f>
        <v>380044</v>
      </c>
      <c r="G157" s="16"/>
      <c r="J157" s="21"/>
      <c r="L157" s="12">
        <f aca="true" t="shared" si="8" ref="L157:AD157">SUM(L140:L156)</f>
        <v>511910</v>
      </c>
      <c r="M157" s="12">
        <f t="shared" si="8"/>
        <v>615630</v>
      </c>
      <c r="N157" s="12">
        <f t="shared" si="8"/>
        <v>666704</v>
      </c>
      <c r="O157" s="12">
        <f t="shared" si="8"/>
        <v>806380</v>
      </c>
      <c r="P157" s="12">
        <f t="shared" si="8"/>
        <v>577740</v>
      </c>
      <c r="Q157" s="12">
        <f t="shared" si="8"/>
        <v>653378</v>
      </c>
      <c r="R157" s="12">
        <f t="shared" si="8"/>
        <v>736662</v>
      </c>
      <c r="S157" s="12">
        <f t="shared" si="8"/>
        <v>737749</v>
      </c>
      <c r="T157" s="12">
        <f t="shared" si="8"/>
        <v>698453</v>
      </c>
      <c r="U157" s="12">
        <f t="shared" si="8"/>
        <v>677971</v>
      </c>
      <c r="V157" s="12">
        <f t="shared" si="8"/>
        <v>686909</v>
      </c>
      <c r="W157" s="12">
        <f t="shared" si="8"/>
        <v>840896</v>
      </c>
      <c r="X157" s="12">
        <f t="shared" si="8"/>
        <v>941285</v>
      </c>
      <c r="Y157" s="12">
        <f t="shared" si="8"/>
        <v>1275103</v>
      </c>
      <c r="Z157" s="12">
        <f t="shared" si="8"/>
        <v>1036437</v>
      </c>
      <c r="AA157" s="12">
        <f t="shared" si="8"/>
        <v>1032346</v>
      </c>
      <c r="AB157" s="12">
        <f t="shared" si="8"/>
        <v>1101033</v>
      </c>
      <c r="AC157" s="12">
        <f t="shared" si="8"/>
        <v>1388600</v>
      </c>
      <c r="AD157" s="12">
        <f t="shared" si="8"/>
        <v>1464831</v>
      </c>
    </row>
    <row r="158" spans="4:10" ht="12.75">
      <c r="D158" s="12"/>
      <c r="E158" s="12"/>
      <c r="F158" s="12"/>
      <c r="G158" s="16"/>
      <c r="J158" s="21"/>
    </row>
    <row r="159" spans="1:59" ht="12.75">
      <c r="A159" s="31" t="s">
        <v>1116</v>
      </c>
      <c r="B159" s="27"/>
      <c r="C159" s="27">
        <v>61</v>
      </c>
      <c r="D159" s="30"/>
      <c r="E159" s="30"/>
      <c r="F159" s="30">
        <v>1151569</v>
      </c>
      <c r="G159" s="29"/>
      <c r="H159" s="27"/>
      <c r="I159" s="27"/>
      <c r="J159" s="33">
        <f>SUM(G256:G262)</f>
        <v>923959112.9867506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30" ht="12.75">
      <c r="A160" t="s">
        <v>826</v>
      </c>
      <c r="D160">
        <v>6485</v>
      </c>
      <c r="E160" s="16">
        <v>35683</v>
      </c>
      <c r="F160" s="16">
        <v>33506</v>
      </c>
      <c r="J160" s="10"/>
      <c r="L160">
        <v>6369</v>
      </c>
      <c r="M160">
        <v>590</v>
      </c>
      <c r="N160">
        <v>1202</v>
      </c>
      <c r="O160">
        <v>2018</v>
      </c>
      <c r="P160">
        <v>2154</v>
      </c>
      <c r="Q160">
        <v>1800</v>
      </c>
      <c r="R160">
        <v>790</v>
      </c>
      <c r="S160">
        <v>4592</v>
      </c>
      <c r="T160">
        <v>8123</v>
      </c>
      <c r="U160">
        <v>3332</v>
      </c>
      <c r="V160">
        <v>4260</v>
      </c>
      <c r="W160">
        <v>3449</v>
      </c>
      <c r="X160">
        <v>4850</v>
      </c>
      <c r="Y160">
        <v>4402</v>
      </c>
      <c r="Z160">
        <v>7346</v>
      </c>
      <c r="AA160">
        <v>9860</v>
      </c>
      <c r="AB160">
        <v>13539</v>
      </c>
      <c r="AC160">
        <v>4400</v>
      </c>
      <c r="AD160">
        <v>2594</v>
      </c>
    </row>
    <row r="161" spans="1:30" ht="12.75">
      <c r="A161" t="s">
        <v>554</v>
      </c>
      <c r="D161" s="16">
        <v>21805</v>
      </c>
      <c r="E161" s="16">
        <v>21883</v>
      </c>
      <c r="F161" s="16">
        <v>13628</v>
      </c>
      <c r="G161" s="16"/>
      <c r="J161" s="21"/>
      <c r="L161">
        <v>108</v>
      </c>
      <c r="M161">
        <v>355</v>
      </c>
      <c r="N161">
        <v>172</v>
      </c>
      <c r="O161">
        <v>554</v>
      </c>
      <c r="P161">
        <v>100</v>
      </c>
      <c r="Q161">
        <v>457</v>
      </c>
      <c r="R161">
        <v>86</v>
      </c>
      <c r="S161">
        <v>854</v>
      </c>
      <c r="T161">
        <v>2171</v>
      </c>
      <c r="U161">
        <v>53</v>
      </c>
      <c r="V161">
        <v>49</v>
      </c>
      <c r="W161">
        <v>136</v>
      </c>
      <c r="X161">
        <v>905</v>
      </c>
      <c r="Y161">
        <v>23411</v>
      </c>
      <c r="Z161">
        <v>1576</v>
      </c>
      <c r="AA161">
        <v>325</v>
      </c>
      <c r="AB161">
        <v>271</v>
      </c>
      <c r="AC161">
        <v>1269</v>
      </c>
      <c r="AD161">
        <v>1055</v>
      </c>
    </row>
    <row r="162" spans="1:30" ht="12.75">
      <c r="A162" t="s">
        <v>420</v>
      </c>
      <c r="D162" s="16">
        <v>83766</v>
      </c>
      <c r="E162" s="16">
        <v>92210</v>
      </c>
      <c r="F162" s="16">
        <v>70840</v>
      </c>
      <c r="G162" s="16"/>
      <c r="J162" s="21"/>
      <c r="L162">
        <v>11761</v>
      </c>
      <c r="M162">
        <v>12047</v>
      </c>
      <c r="N162">
        <v>52128</v>
      </c>
      <c r="O162">
        <v>23793</v>
      </c>
      <c r="P162">
        <v>11130</v>
      </c>
      <c r="Q162">
        <v>14130</v>
      </c>
      <c r="R162">
        <v>14363</v>
      </c>
      <c r="S162">
        <v>14409</v>
      </c>
      <c r="T162">
        <v>14562</v>
      </c>
      <c r="U162">
        <v>58343</v>
      </c>
      <c r="V162">
        <v>67082</v>
      </c>
      <c r="W162">
        <v>64605</v>
      </c>
      <c r="X162">
        <v>39502</v>
      </c>
      <c r="Y162">
        <v>28454</v>
      </c>
      <c r="Z162">
        <v>12452</v>
      </c>
      <c r="AA162">
        <v>25285</v>
      </c>
      <c r="AB162">
        <v>20072</v>
      </c>
      <c r="AC162">
        <v>35178</v>
      </c>
      <c r="AD162">
        <v>27441</v>
      </c>
    </row>
    <row r="163" spans="1:30" ht="12.75">
      <c r="A163" t="s">
        <v>692</v>
      </c>
      <c r="D163" s="16">
        <v>0</v>
      </c>
      <c r="E163" s="16">
        <v>0</v>
      </c>
      <c r="F163" s="16">
        <v>0</v>
      </c>
      <c r="G163" s="16"/>
      <c r="J163" s="21"/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2025</v>
      </c>
      <c r="S163">
        <v>1665</v>
      </c>
      <c r="T163">
        <v>0</v>
      </c>
      <c r="U163">
        <v>1149</v>
      </c>
      <c r="V163">
        <v>1541</v>
      </c>
      <c r="W163">
        <v>1722</v>
      </c>
      <c r="X163">
        <v>6507</v>
      </c>
      <c r="Y163">
        <v>8871</v>
      </c>
      <c r="Z163">
        <v>5280</v>
      </c>
      <c r="AA163">
        <v>1769</v>
      </c>
      <c r="AB163">
        <v>596</v>
      </c>
      <c r="AC163">
        <v>3676</v>
      </c>
      <c r="AD163">
        <v>2598</v>
      </c>
    </row>
    <row r="164" spans="1:30" ht="12.75">
      <c r="A164" t="s">
        <v>1102</v>
      </c>
      <c r="D164" s="16">
        <v>10982</v>
      </c>
      <c r="E164" s="16">
        <v>15438</v>
      </c>
      <c r="F164" s="16">
        <v>8284</v>
      </c>
      <c r="G164" s="16"/>
      <c r="J164" s="21"/>
      <c r="L164">
        <v>55011</v>
      </c>
      <c r="M164">
        <v>86653</v>
      </c>
      <c r="N164">
        <v>64734</v>
      </c>
      <c r="O164">
        <v>31852</v>
      </c>
      <c r="P164">
        <v>22089</v>
      </c>
      <c r="Q164">
        <v>27057</v>
      </c>
      <c r="R164">
        <v>29877</v>
      </c>
      <c r="S164">
        <v>106090</v>
      </c>
      <c r="T164">
        <v>20591</v>
      </c>
      <c r="U164">
        <v>42056</v>
      </c>
      <c r="V164">
        <v>82331</v>
      </c>
      <c r="W164">
        <v>70110</v>
      </c>
      <c r="X164">
        <v>51747</v>
      </c>
      <c r="Y164">
        <v>61798</v>
      </c>
      <c r="Z164">
        <v>43918</v>
      </c>
      <c r="AA164">
        <v>64596</v>
      </c>
      <c r="AB164">
        <v>55430</v>
      </c>
      <c r="AC164">
        <v>62461</v>
      </c>
      <c r="AD164">
        <v>75065</v>
      </c>
    </row>
    <row r="165" spans="1:30" ht="12.75">
      <c r="A165" t="s">
        <v>1052</v>
      </c>
      <c r="D165" s="16">
        <v>1890</v>
      </c>
      <c r="E165" s="16">
        <v>2291</v>
      </c>
      <c r="F165" s="16">
        <v>4470</v>
      </c>
      <c r="G165" s="16"/>
      <c r="J165" s="21"/>
      <c r="L165">
        <v>311</v>
      </c>
      <c r="M165">
        <v>9945</v>
      </c>
      <c r="N165">
        <v>832</v>
      </c>
      <c r="O165">
        <v>8738</v>
      </c>
      <c r="P165">
        <v>7860</v>
      </c>
      <c r="Q165">
        <v>240</v>
      </c>
      <c r="R165">
        <v>11054</v>
      </c>
      <c r="S165">
        <v>4738</v>
      </c>
      <c r="T165">
        <v>1138</v>
      </c>
      <c r="U165">
        <v>24148</v>
      </c>
      <c r="V165">
        <v>29955</v>
      </c>
      <c r="W165">
        <v>29543</v>
      </c>
      <c r="X165">
        <v>20366</v>
      </c>
      <c r="Y165">
        <v>13439</v>
      </c>
      <c r="Z165">
        <v>9611</v>
      </c>
      <c r="AA165">
        <v>20607</v>
      </c>
      <c r="AB165">
        <v>7334</v>
      </c>
      <c r="AC165">
        <v>13907</v>
      </c>
      <c r="AD165">
        <v>16044</v>
      </c>
    </row>
    <row r="166" spans="1:27" ht="12.75">
      <c r="A166" t="s">
        <v>550</v>
      </c>
      <c r="D166" s="16"/>
      <c r="E166" s="16"/>
      <c r="F166" s="16"/>
      <c r="G166" s="16"/>
      <c r="J166" s="21"/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30" ht="12.75">
      <c r="A167" t="s">
        <v>759</v>
      </c>
      <c r="D167" s="16">
        <v>463672</v>
      </c>
      <c r="E167" s="16">
        <v>629096</v>
      </c>
      <c r="F167" s="16">
        <v>375210</v>
      </c>
      <c r="G167" s="16"/>
      <c r="J167" s="21"/>
      <c r="L167">
        <v>329814</v>
      </c>
      <c r="M167">
        <v>313970</v>
      </c>
      <c r="N167">
        <v>269533</v>
      </c>
      <c r="O167">
        <v>170960</v>
      </c>
      <c r="P167">
        <v>109034</v>
      </c>
      <c r="Q167">
        <v>73381</v>
      </c>
      <c r="R167">
        <v>106989</v>
      </c>
      <c r="S167">
        <v>87879</v>
      </c>
      <c r="T167">
        <v>103282</v>
      </c>
      <c r="U167">
        <v>187382</v>
      </c>
      <c r="V167">
        <v>319375</v>
      </c>
      <c r="W167">
        <v>257917</v>
      </c>
      <c r="X167">
        <v>214994</v>
      </c>
      <c r="Y167">
        <v>179612</v>
      </c>
      <c r="Z167">
        <v>123971</v>
      </c>
      <c r="AA167">
        <v>220432</v>
      </c>
      <c r="AB167">
        <v>118766</v>
      </c>
      <c r="AC167">
        <v>183210</v>
      </c>
      <c r="AD167">
        <v>225382</v>
      </c>
    </row>
    <row r="168" spans="1:30" ht="12.75">
      <c r="A168" t="s">
        <v>430</v>
      </c>
      <c r="D168" s="16">
        <v>10454</v>
      </c>
      <c r="E168" s="16">
        <v>0</v>
      </c>
      <c r="F168" s="16">
        <v>0</v>
      </c>
      <c r="G168" s="16"/>
      <c r="J168" s="21"/>
      <c r="L168">
        <v>4811</v>
      </c>
      <c r="M168">
        <v>10534</v>
      </c>
      <c r="N168">
        <v>12844</v>
      </c>
      <c r="O168">
        <v>17525</v>
      </c>
      <c r="P168">
        <v>6875</v>
      </c>
      <c r="Q168">
        <v>5661</v>
      </c>
      <c r="R168">
        <v>10572</v>
      </c>
      <c r="S168">
        <v>14979</v>
      </c>
      <c r="T168">
        <v>6729</v>
      </c>
      <c r="U168">
        <v>15443</v>
      </c>
      <c r="V168">
        <v>42180</v>
      </c>
      <c r="W168">
        <v>26062</v>
      </c>
      <c r="X168">
        <v>42735</v>
      </c>
      <c r="Y168">
        <v>28841</v>
      </c>
      <c r="Z168">
        <v>18044</v>
      </c>
      <c r="AA168">
        <v>29118</v>
      </c>
      <c r="AB168">
        <v>14396</v>
      </c>
      <c r="AC168">
        <v>25654</v>
      </c>
      <c r="AD168">
        <v>26451</v>
      </c>
    </row>
    <row r="169" spans="1:30" ht="12.75">
      <c r="A169" t="s">
        <v>612</v>
      </c>
      <c r="D169" s="16">
        <v>777535</v>
      </c>
      <c r="E169" s="16">
        <v>820261</v>
      </c>
      <c r="F169" s="16">
        <v>645631</v>
      </c>
      <c r="G169" s="16"/>
      <c r="J169" s="21"/>
      <c r="L169">
        <v>633516</v>
      </c>
      <c r="M169">
        <v>815632</v>
      </c>
      <c r="N169">
        <v>741870</v>
      </c>
      <c r="O169">
        <v>774601</v>
      </c>
      <c r="P169">
        <v>488069</v>
      </c>
      <c r="Q169">
        <v>489226</v>
      </c>
      <c r="R169">
        <v>559602</v>
      </c>
      <c r="S169">
        <v>495765</v>
      </c>
      <c r="T169">
        <v>556068</v>
      </c>
      <c r="U169">
        <v>385085</v>
      </c>
      <c r="V169">
        <v>625457</v>
      </c>
      <c r="W169">
        <v>616943</v>
      </c>
      <c r="X169">
        <v>614979</v>
      </c>
      <c r="Y169">
        <v>948111</v>
      </c>
      <c r="Z169">
        <v>727272</v>
      </c>
      <c r="AA169">
        <v>859267</v>
      </c>
      <c r="AB169">
        <v>607315</v>
      </c>
      <c r="AC169">
        <v>806899</v>
      </c>
      <c r="AD169">
        <v>815079</v>
      </c>
    </row>
    <row r="170" spans="1:30" ht="12.75">
      <c r="A170" t="s">
        <v>1375</v>
      </c>
      <c r="D170" s="12">
        <f>SUM(D160:D169)</f>
        <v>1376589</v>
      </c>
      <c r="E170" s="12">
        <f>SUM(E160:E169)</f>
        <v>1616862</v>
      </c>
      <c r="F170" s="12">
        <f>SUM(F160:F169)</f>
        <v>1151569</v>
      </c>
      <c r="G170" s="16"/>
      <c r="J170" s="21"/>
      <c r="L170" s="12">
        <f aca="true" t="shared" si="9" ref="L170:AD170">SUM(L160:L169)</f>
        <v>1041701</v>
      </c>
      <c r="M170" s="12">
        <f t="shared" si="9"/>
        <v>1249726</v>
      </c>
      <c r="N170" s="12">
        <f t="shared" si="9"/>
        <v>1143315</v>
      </c>
      <c r="O170" s="12">
        <f t="shared" si="9"/>
        <v>1030041</v>
      </c>
      <c r="P170" s="12">
        <f t="shared" si="9"/>
        <v>647311</v>
      </c>
      <c r="Q170" s="12">
        <f t="shared" si="9"/>
        <v>611952</v>
      </c>
      <c r="R170" s="12">
        <f t="shared" si="9"/>
        <v>735358</v>
      </c>
      <c r="S170" s="12">
        <f t="shared" si="9"/>
        <v>730971</v>
      </c>
      <c r="T170" s="12">
        <f t="shared" si="9"/>
        <v>712664</v>
      </c>
      <c r="U170" s="12">
        <f t="shared" si="9"/>
        <v>716991</v>
      </c>
      <c r="V170" s="12">
        <f t="shared" si="9"/>
        <v>1172230</v>
      </c>
      <c r="W170" s="12">
        <f t="shared" si="9"/>
        <v>1070487</v>
      </c>
      <c r="X170" s="12">
        <f t="shared" si="9"/>
        <v>996585</v>
      </c>
      <c r="Y170" s="12">
        <f t="shared" si="9"/>
        <v>1296939</v>
      </c>
      <c r="Z170" s="12">
        <f t="shared" si="9"/>
        <v>949470</v>
      </c>
      <c r="AA170" s="12">
        <f t="shared" si="9"/>
        <v>1231259</v>
      </c>
      <c r="AB170" s="12">
        <f t="shared" si="9"/>
        <v>837719</v>
      </c>
      <c r="AC170" s="12">
        <f t="shared" si="9"/>
        <v>1136654</v>
      </c>
      <c r="AD170" s="12">
        <f t="shared" si="9"/>
        <v>1191709</v>
      </c>
    </row>
    <row r="171" spans="4:10" ht="12.75">
      <c r="D171" s="12"/>
      <c r="E171" s="12"/>
      <c r="F171" s="12"/>
      <c r="G171" s="16"/>
      <c r="J171" s="21"/>
    </row>
    <row r="172" spans="1:59" ht="12.75">
      <c r="A172" s="31" t="s">
        <v>1124</v>
      </c>
      <c r="B172" s="27"/>
      <c r="C172" s="27">
        <v>9</v>
      </c>
      <c r="D172" s="30"/>
      <c r="E172" s="30"/>
      <c r="F172" s="30"/>
      <c r="G172" s="29"/>
      <c r="H172" s="27"/>
      <c r="I172" s="27"/>
      <c r="J172" s="33">
        <v>659763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</row>
    <row r="173" spans="1:30" ht="12.75">
      <c r="A173" t="s">
        <v>320</v>
      </c>
      <c r="D173" s="16">
        <v>20525</v>
      </c>
      <c r="E173" s="16">
        <v>0</v>
      </c>
      <c r="F173" s="16">
        <v>0</v>
      </c>
      <c r="G173" s="16"/>
      <c r="J173" s="21"/>
      <c r="L173">
        <v>1300</v>
      </c>
      <c r="M173">
        <v>12288</v>
      </c>
      <c r="N173">
        <v>8467</v>
      </c>
      <c r="O173">
        <v>8371</v>
      </c>
      <c r="P173">
        <v>4649</v>
      </c>
      <c r="Q173">
        <v>6402</v>
      </c>
      <c r="R173">
        <v>7077</v>
      </c>
      <c r="S173">
        <v>7218</v>
      </c>
      <c r="T173">
        <v>12215</v>
      </c>
      <c r="U173">
        <v>9531</v>
      </c>
      <c r="V173">
        <v>1502</v>
      </c>
      <c r="W173">
        <v>5975</v>
      </c>
      <c r="X173">
        <v>3394</v>
      </c>
      <c r="Y173">
        <v>6639</v>
      </c>
      <c r="Z173">
        <v>10586</v>
      </c>
      <c r="AA173">
        <v>2594</v>
      </c>
      <c r="AB173">
        <v>7655</v>
      </c>
      <c r="AC173">
        <v>5866</v>
      </c>
      <c r="AD173">
        <v>3815</v>
      </c>
    </row>
    <row r="174" spans="1:30" ht="12.75">
      <c r="A174" t="s">
        <v>486</v>
      </c>
      <c r="D174" s="16">
        <v>355725</v>
      </c>
      <c r="E174" s="16">
        <v>269827</v>
      </c>
      <c r="F174" s="16">
        <v>365341</v>
      </c>
      <c r="G174" s="16"/>
      <c r="J174" s="21"/>
      <c r="L174">
        <v>515561</v>
      </c>
      <c r="M174">
        <v>555036</v>
      </c>
      <c r="N174">
        <v>523154</v>
      </c>
      <c r="O174">
        <v>592502</v>
      </c>
      <c r="P174">
        <v>600076</v>
      </c>
      <c r="Q174">
        <v>615407</v>
      </c>
      <c r="R174">
        <v>678383</v>
      </c>
      <c r="S174">
        <v>513989</v>
      </c>
      <c r="T174">
        <v>525423</v>
      </c>
      <c r="U174">
        <v>645499</v>
      </c>
      <c r="V174">
        <v>799460</v>
      </c>
      <c r="W174">
        <v>643141</v>
      </c>
      <c r="X174">
        <v>481090</v>
      </c>
      <c r="Y174">
        <v>859915</v>
      </c>
      <c r="Z174">
        <v>1079153</v>
      </c>
      <c r="AA174">
        <v>890051</v>
      </c>
      <c r="AB174">
        <v>725356</v>
      </c>
      <c r="AC174">
        <v>760001</v>
      </c>
      <c r="AD174">
        <v>734000</v>
      </c>
    </row>
    <row r="175" spans="1:30" ht="12.75">
      <c r="A175" t="s">
        <v>878</v>
      </c>
      <c r="D175" s="16"/>
      <c r="E175" s="16"/>
      <c r="F175" s="16"/>
      <c r="G175" s="16"/>
      <c r="J175" s="21"/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569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278</v>
      </c>
      <c r="AA175">
        <v>1247</v>
      </c>
      <c r="AB175">
        <v>91</v>
      </c>
      <c r="AC175">
        <v>256</v>
      </c>
      <c r="AD175">
        <v>2737</v>
      </c>
    </row>
    <row r="176" spans="1:30" ht="12.75">
      <c r="A176" t="s">
        <v>398</v>
      </c>
      <c r="D176" s="16"/>
      <c r="E176" s="16"/>
      <c r="F176" s="16"/>
      <c r="G176" s="16"/>
      <c r="J176" s="21"/>
      <c r="L176">
        <v>0</v>
      </c>
      <c r="M176">
        <v>0</v>
      </c>
      <c r="N176">
        <v>903</v>
      </c>
      <c r="O176">
        <v>527</v>
      </c>
      <c r="P176">
        <v>1000</v>
      </c>
      <c r="Q176">
        <v>233</v>
      </c>
      <c r="R176">
        <v>735</v>
      </c>
      <c r="S176">
        <v>2045</v>
      </c>
      <c r="T176">
        <v>5875</v>
      </c>
      <c r="U176">
        <v>1688</v>
      </c>
      <c r="V176">
        <v>2586</v>
      </c>
      <c r="W176">
        <v>2592</v>
      </c>
      <c r="X176">
        <v>2698</v>
      </c>
      <c r="Y176">
        <v>3279</v>
      </c>
      <c r="Z176">
        <v>3635</v>
      </c>
      <c r="AA176">
        <v>7030</v>
      </c>
      <c r="AB176">
        <v>2627</v>
      </c>
      <c r="AC176">
        <v>6973</v>
      </c>
      <c r="AD176">
        <v>6427</v>
      </c>
    </row>
    <row r="177" spans="1:30" ht="12.75">
      <c r="A177" t="s">
        <v>106</v>
      </c>
      <c r="D177" s="16"/>
      <c r="E177" s="16"/>
      <c r="F177" s="16"/>
      <c r="G177" s="16"/>
      <c r="J177" s="21"/>
      <c r="L177">
        <v>0</v>
      </c>
      <c r="M177">
        <v>0</v>
      </c>
      <c r="N177">
        <v>0</v>
      </c>
      <c r="O177">
        <v>0</v>
      </c>
      <c r="P177">
        <v>93</v>
      </c>
      <c r="Q177">
        <v>0</v>
      </c>
      <c r="R177">
        <v>0</v>
      </c>
      <c r="S177">
        <v>390</v>
      </c>
      <c r="T177">
        <v>0</v>
      </c>
      <c r="U177">
        <v>0</v>
      </c>
      <c r="V177">
        <v>0</v>
      </c>
      <c r="W177">
        <v>1568</v>
      </c>
      <c r="X177">
        <v>0</v>
      </c>
      <c r="Y177">
        <v>1034</v>
      </c>
      <c r="Z177">
        <v>1141</v>
      </c>
      <c r="AA177">
        <v>2866</v>
      </c>
      <c r="AB177">
        <v>1247</v>
      </c>
      <c r="AC177">
        <v>5596</v>
      </c>
      <c r="AD177">
        <v>2938</v>
      </c>
    </row>
    <row r="178" spans="1:30" ht="12.75">
      <c r="A178" t="s">
        <v>445</v>
      </c>
      <c r="D178" s="16"/>
      <c r="E178" s="16"/>
      <c r="F178" s="16"/>
      <c r="G178" s="16"/>
      <c r="J178" s="21"/>
      <c r="L178">
        <v>30569</v>
      </c>
      <c r="M178">
        <v>63895</v>
      </c>
      <c r="N178">
        <v>57954</v>
      </c>
      <c r="O178">
        <v>47495</v>
      </c>
      <c r="P178">
        <v>23874</v>
      </c>
      <c r="Q178">
        <v>26138</v>
      </c>
      <c r="R178">
        <v>31750</v>
      </c>
      <c r="S178">
        <v>25856</v>
      </c>
      <c r="T178">
        <v>23012</v>
      </c>
      <c r="U178">
        <v>34934</v>
      </c>
      <c r="V178">
        <v>54085</v>
      </c>
      <c r="W178">
        <v>65803</v>
      </c>
      <c r="X178">
        <v>41972</v>
      </c>
      <c r="Y178">
        <v>29872</v>
      </c>
      <c r="Z178">
        <v>22436</v>
      </c>
      <c r="AA178">
        <v>43563</v>
      </c>
      <c r="AB178">
        <v>32359</v>
      </c>
      <c r="AC178">
        <v>34970</v>
      </c>
      <c r="AD178">
        <v>51404</v>
      </c>
    </row>
    <row r="179" spans="1:30" ht="12.75">
      <c r="A179" t="s">
        <v>1354</v>
      </c>
      <c r="D179" s="16"/>
      <c r="E179" s="16"/>
      <c r="F179" s="16"/>
      <c r="G179" s="16"/>
      <c r="J179" s="21"/>
      <c r="L179">
        <v>1605</v>
      </c>
      <c r="M179">
        <v>0</v>
      </c>
      <c r="N179">
        <v>1888</v>
      </c>
      <c r="O179">
        <v>0</v>
      </c>
      <c r="P179">
        <v>0</v>
      </c>
      <c r="Q179">
        <v>1025</v>
      </c>
      <c r="R179">
        <v>1152</v>
      </c>
      <c r="S179">
        <v>1792</v>
      </c>
      <c r="T179">
        <v>1329</v>
      </c>
      <c r="U179">
        <v>4344</v>
      </c>
      <c r="V179">
        <v>1486</v>
      </c>
      <c r="W179">
        <v>2873</v>
      </c>
      <c r="X179">
        <v>1990</v>
      </c>
      <c r="Y179">
        <v>3468</v>
      </c>
      <c r="Z179">
        <v>1166</v>
      </c>
      <c r="AA179">
        <v>2464</v>
      </c>
      <c r="AB179">
        <v>1035</v>
      </c>
      <c r="AC179">
        <v>2801</v>
      </c>
      <c r="AD179">
        <v>4369</v>
      </c>
    </row>
    <row r="180" spans="1:30" ht="12.75">
      <c r="A180" t="s">
        <v>1499</v>
      </c>
      <c r="D180" s="16"/>
      <c r="E180" s="16"/>
      <c r="F180" s="16"/>
      <c r="G180" s="16"/>
      <c r="J180" s="21"/>
      <c r="L180">
        <v>16860</v>
      </c>
      <c r="M180">
        <v>45821</v>
      </c>
      <c r="N180">
        <v>23259</v>
      </c>
      <c r="O180">
        <v>30229</v>
      </c>
      <c r="P180">
        <v>21160</v>
      </c>
      <c r="Q180">
        <v>15937</v>
      </c>
      <c r="R180">
        <v>20422</v>
      </c>
      <c r="S180">
        <v>21472</v>
      </c>
      <c r="T180">
        <v>37591</v>
      </c>
      <c r="U180">
        <v>43152</v>
      </c>
      <c r="V180">
        <v>61858</v>
      </c>
      <c r="W180">
        <v>54179</v>
      </c>
      <c r="X180">
        <v>44128</v>
      </c>
      <c r="Y180">
        <v>56806</v>
      </c>
      <c r="Z180">
        <v>58306</v>
      </c>
      <c r="AA180">
        <v>106932</v>
      </c>
      <c r="AB180">
        <v>67368</v>
      </c>
      <c r="AC180">
        <v>116724</v>
      </c>
      <c r="AD180">
        <v>180176</v>
      </c>
    </row>
    <row r="181" spans="1:30" ht="12.75">
      <c r="A181" t="s">
        <v>1375</v>
      </c>
      <c r="D181" s="12">
        <f>SUM(D173:D174)</f>
        <v>376250</v>
      </c>
      <c r="E181" s="12">
        <f>SUM(E173:E174)</f>
        <v>269827</v>
      </c>
      <c r="F181" s="12">
        <f>SUM(F173:F174)</f>
        <v>365341</v>
      </c>
      <c r="G181" s="16"/>
      <c r="J181" s="21"/>
      <c r="L181" s="12">
        <f aca="true" t="shared" si="10" ref="L181:AD181">SUM(L173:L180)</f>
        <v>565895</v>
      </c>
      <c r="M181" s="12">
        <f t="shared" si="10"/>
        <v>677040</v>
      </c>
      <c r="N181" s="12">
        <f t="shared" si="10"/>
        <v>615625</v>
      </c>
      <c r="O181" s="12">
        <f t="shared" si="10"/>
        <v>679124</v>
      </c>
      <c r="P181" s="12">
        <f t="shared" si="10"/>
        <v>650852</v>
      </c>
      <c r="Q181" s="12">
        <f t="shared" si="10"/>
        <v>665142</v>
      </c>
      <c r="R181" s="12">
        <f t="shared" si="10"/>
        <v>739519</v>
      </c>
      <c r="S181" s="12">
        <f t="shared" si="10"/>
        <v>572762</v>
      </c>
      <c r="T181" s="12">
        <f t="shared" si="10"/>
        <v>606014</v>
      </c>
      <c r="U181" s="12">
        <f t="shared" si="10"/>
        <v>739148</v>
      </c>
      <c r="V181" s="12">
        <f t="shared" si="10"/>
        <v>920977</v>
      </c>
      <c r="W181" s="12">
        <f t="shared" si="10"/>
        <v>776131</v>
      </c>
      <c r="X181" s="12">
        <f t="shared" si="10"/>
        <v>575272</v>
      </c>
      <c r="Y181" s="12">
        <f t="shared" si="10"/>
        <v>961013</v>
      </c>
      <c r="Z181" s="12">
        <f t="shared" si="10"/>
        <v>1176701</v>
      </c>
      <c r="AA181" s="12">
        <f t="shared" si="10"/>
        <v>1056747</v>
      </c>
      <c r="AB181" s="12">
        <f t="shared" si="10"/>
        <v>837738</v>
      </c>
      <c r="AC181" s="12">
        <f t="shared" si="10"/>
        <v>933187</v>
      </c>
      <c r="AD181" s="12">
        <f t="shared" si="10"/>
        <v>985866</v>
      </c>
    </row>
    <row r="182" spans="4:10" ht="12.75">
      <c r="D182" s="12"/>
      <c r="E182" s="12"/>
      <c r="F182" s="12"/>
      <c r="G182" s="16"/>
      <c r="J182" s="21"/>
    </row>
    <row r="183" spans="1:59" ht="12.75">
      <c r="A183" s="31" t="s">
        <v>1132</v>
      </c>
      <c r="B183" s="27"/>
      <c r="C183" s="27">
        <v>43</v>
      </c>
      <c r="D183" s="30"/>
      <c r="E183" s="30"/>
      <c r="F183" s="30"/>
      <c r="G183" s="29"/>
      <c r="H183" s="27"/>
      <c r="I183" s="27"/>
      <c r="J183" s="33">
        <v>193858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</row>
    <row r="184" spans="1:30" ht="12.75">
      <c r="A184" t="s">
        <v>157</v>
      </c>
      <c r="D184" s="16">
        <v>1524</v>
      </c>
      <c r="E184" s="16">
        <v>2012</v>
      </c>
      <c r="F184" s="16">
        <v>4881</v>
      </c>
      <c r="G184" s="16"/>
      <c r="J184" s="21"/>
      <c r="L184">
        <v>27076</v>
      </c>
      <c r="M184">
        <v>24815</v>
      </c>
      <c r="N184">
        <v>30659</v>
      </c>
      <c r="O184">
        <v>18199</v>
      </c>
      <c r="P184">
        <v>6025</v>
      </c>
      <c r="Q184">
        <v>7162</v>
      </c>
      <c r="R184">
        <v>10798</v>
      </c>
      <c r="S184">
        <v>7170</v>
      </c>
      <c r="T184">
        <v>6410</v>
      </c>
      <c r="U184">
        <v>28319</v>
      </c>
      <c r="V184">
        <v>59474</v>
      </c>
      <c r="W184">
        <v>70944</v>
      </c>
      <c r="X184">
        <v>50401</v>
      </c>
      <c r="Y184">
        <v>33366</v>
      </c>
      <c r="Z184">
        <v>21602</v>
      </c>
      <c r="AA184">
        <v>12885</v>
      </c>
      <c r="AB184">
        <v>18060</v>
      </c>
      <c r="AC184">
        <v>42567</v>
      </c>
      <c r="AD184">
        <v>56480</v>
      </c>
    </row>
    <row r="185" spans="1:30" ht="12.75">
      <c r="A185" t="s">
        <v>68</v>
      </c>
      <c r="D185" s="16"/>
      <c r="E185" s="16"/>
      <c r="F185" s="16"/>
      <c r="G185" s="16"/>
      <c r="J185" s="21"/>
      <c r="L185">
        <v>2894</v>
      </c>
      <c r="M185">
        <v>375</v>
      </c>
      <c r="N185">
        <v>2462</v>
      </c>
      <c r="O185">
        <v>2549</v>
      </c>
      <c r="P185">
        <v>435</v>
      </c>
      <c r="Q185">
        <v>290</v>
      </c>
      <c r="R185">
        <v>2474</v>
      </c>
      <c r="S185">
        <v>1785</v>
      </c>
      <c r="T185">
        <v>2010</v>
      </c>
      <c r="U185">
        <v>636</v>
      </c>
      <c r="V185">
        <v>6344</v>
      </c>
      <c r="W185">
        <v>1582</v>
      </c>
      <c r="X185">
        <v>2287</v>
      </c>
      <c r="Y185">
        <v>4112</v>
      </c>
      <c r="Z185">
        <v>3411</v>
      </c>
      <c r="AA185">
        <v>7783</v>
      </c>
      <c r="AB185">
        <v>3862</v>
      </c>
      <c r="AC185">
        <v>7983</v>
      </c>
      <c r="AD185">
        <v>8900</v>
      </c>
    </row>
    <row r="186" spans="1:30" ht="12.75">
      <c r="A186" t="s">
        <v>975</v>
      </c>
      <c r="D186" s="16"/>
      <c r="E186" s="16"/>
      <c r="F186" s="16"/>
      <c r="G186" s="16"/>
      <c r="J186" s="21"/>
      <c r="Z186">
        <v>0</v>
      </c>
      <c r="AA186">
        <v>77</v>
      </c>
      <c r="AB186">
        <v>0</v>
      </c>
      <c r="AC186">
        <v>281</v>
      </c>
      <c r="AD186">
        <v>209</v>
      </c>
    </row>
    <row r="187" spans="1:30" ht="12.75">
      <c r="A187" t="s">
        <v>382</v>
      </c>
      <c r="D187" s="16"/>
      <c r="E187" s="16"/>
      <c r="F187" s="16"/>
      <c r="G187" s="16"/>
      <c r="J187" s="21"/>
      <c r="L187">
        <v>0</v>
      </c>
      <c r="M187">
        <v>0</v>
      </c>
      <c r="N187">
        <v>0</v>
      </c>
      <c r="O187">
        <v>0</v>
      </c>
      <c r="P187">
        <v>2</v>
      </c>
      <c r="Q187">
        <v>13</v>
      </c>
      <c r="R187">
        <v>14</v>
      </c>
      <c r="S187">
        <v>15</v>
      </c>
      <c r="T187">
        <v>20</v>
      </c>
      <c r="U187">
        <v>0</v>
      </c>
      <c r="V187">
        <v>0</v>
      </c>
      <c r="W187">
        <v>88</v>
      </c>
      <c r="X187">
        <v>515</v>
      </c>
      <c r="Y187">
        <v>0</v>
      </c>
      <c r="Z187">
        <v>1</v>
      </c>
      <c r="AA187">
        <v>3</v>
      </c>
      <c r="AB187">
        <v>210</v>
      </c>
      <c r="AC187">
        <v>169</v>
      </c>
      <c r="AD187">
        <v>5322</v>
      </c>
    </row>
    <row r="188" spans="1:30" ht="12.75">
      <c r="A188" t="s">
        <v>989</v>
      </c>
      <c r="D188" s="16"/>
      <c r="E188" s="16"/>
      <c r="F188" s="16"/>
      <c r="G188" s="16"/>
      <c r="J188" s="21"/>
      <c r="L188">
        <v>20163</v>
      </c>
      <c r="M188">
        <v>34824</v>
      </c>
      <c r="N188">
        <v>39721</v>
      </c>
      <c r="O188">
        <v>31102</v>
      </c>
      <c r="P188">
        <v>22862</v>
      </c>
      <c r="Q188">
        <v>23130</v>
      </c>
      <c r="R188">
        <v>23986</v>
      </c>
      <c r="S188">
        <v>42869</v>
      </c>
      <c r="T188">
        <v>11926</v>
      </c>
      <c r="U188">
        <v>32209</v>
      </c>
      <c r="V188">
        <v>43433</v>
      </c>
      <c r="W188">
        <v>81147</v>
      </c>
      <c r="X188">
        <v>41842</v>
      </c>
      <c r="Y188">
        <v>47363</v>
      </c>
      <c r="Z188">
        <v>43131</v>
      </c>
      <c r="AA188">
        <v>37307</v>
      </c>
      <c r="AB188">
        <v>47779</v>
      </c>
      <c r="AC188">
        <v>47047</v>
      </c>
      <c r="AD188">
        <v>55342</v>
      </c>
    </row>
    <row r="189" spans="1:16" ht="12.75">
      <c r="A189" t="s">
        <v>990</v>
      </c>
      <c r="D189" s="16"/>
      <c r="E189" s="16"/>
      <c r="F189" s="16"/>
      <c r="G189" s="16"/>
      <c r="J189" s="21"/>
      <c r="L189">
        <v>261</v>
      </c>
      <c r="M189">
        <v>0</v>
      </c>
      <c r="N189">
        <v>0</v>
      </c>
      <c r="O189">
        <v>0</v>
      </c>
      <c r="P189">
        <v>0</v>
      </c>
    </row>
    <row r="190" spans="1:30" ht="12.75">
      <c r="A190" t="s">
        <v>500</v>
      </c>
      <c r="D190" s="16">
        <v>19551</v>
      </c>
      <c r="E190" s="16">
        <v>31081</v>
      </c>
      <c r="F190" s="16">
        <v>22537</v>
      </c>
      <c r="G190" s="16"/>
      <c r="J190" s="21"/>
      <c r="L190">
        <v>52388</v>
      </c>
      <c r="M190">
        <v>42812</v>
      </c>
      <c r="N190">
        <v>50098</v>
      </c>
      <c r="O190">
        <v>17935</v>
      </c>
      <c r="P190">
        <v>7504</v>
      </c>
      <c r="Q190">
        <v>10381</v>
      </c>
      <c r="R190">
        <v>19636</v>
      </c>
      <c r="S190">
        <v>118318</v>
      </c>
      <c r="T190">
        <v>105494</v>
      </c>
      <c r="U190">
        <v>38053</v>
      </c>
      <c r="V190">
        <v>77919</v>
      </c>
      <c r="W190">
        <v>68039</v>
      </c>
      <c r="X190">
        <v>42581</v>
      </c>
      <c r="Y190">
        <v>49130</v>
      </c>
      <c r="Z190">
        <v>23386</v>
      </c>
      <c r="AA190">
        <v>26824</v>
      </c>
      <c r="AB190">
        <v>21937</v>
      </c>
      <c r="AC190">
        <v>38012</v>
      </c>
      <c r="AD190">
        <v>34034</v>
      </c>
    </row>
    <row r="191" spans="1:30" ht="12.75">
      <c r="A191" t="s">
        <v>771</v>
      </c>
      <c r="D191" s="16">
        <v>5650</v>
      </c>
      <c r="E191" s="16">
        <v>1844</v>
      </c>
      <c r="F191" s="16">
        <v>8261</v>
      </c>
      <c r="G191" s="16"/>
      <c r="J191" s="21"/>
      <c r="L191">
        <v>47820</v>
      </c>
      <c r="M191">
        <v>38606</v>
      </c>
      <c r="N191">
        <v>49978</v>
      </c>
      <c r="O191">
        <v>14182</v>
      </c>
      <c r="P191">
        <v>15017</v>
      </c>
      <c r="Q191">
        <v>18834</v>
      </c>
      <c r="R191">
        <v>16853</v>
      </c>
      <c r="S191">
        <v>11830</v>
      </c>
      <c r="T191">
        <v>18792</v>
      </c>
      <c r="U191">
        <v>56794</v>
      </c>
      <c r="V191">
        <v>71006</v>
      </c>
      <c r="W191">
        <v>59830</v>
      </c>
      <c r="X191">
        <v>58878</v>
      </c>
      <c r="Y191">
        <v>47491</v>
      </c>
      <c r="Z191">
        <v>18927</v>
      </c>
      <c r="AA191">
        <v>22382</v>
      </c>
      <c r="AB191">
        <v>14925</v>
      </c>
      <c r="AC191">
        <v>44081</v>
      </c>
      <c r="AD191">
        <v>38751</v>
      </c>
    </row>
    <row r="192" spans="1:30" ht="12.75">
      <c r="A192" t="s">
        <v>1333</v>
      </c>
      <c r="D192" s="16">
        <v>28405</v>
      </c>
      <c r="E192" s="16">
        <v>18331</v>
      </c>
      <c r="F192" s="16">
        <v>26596</v>
      </c>
      <c r="G192" s="16"/>
      <c r="J192" s="21"/>
      <c r="L192">
        <v>44340</v>
      </c>
      <c r="M192">
        <v>41652</v>
      </c>
      <c r="N192">
        <v>68608</v>
      </c>
      <c r="O192">
        <v>26762</v>
      </c>
      <c r="P192">
        <v>20091</v>
      </c>
      <c r="Q192">
        <v>16286</v>
      </c>
      <c r="R192">
        <v>18794</v>
      </c>
      <c r="S192">
        <v>9182</v>
      </c>
      <c r="T192">
        <v>31731</v>
      </c>
      <c r="U192">
        <v>52701</v>
      </c>
      <c r="V192">
        <v>64218</v>
      </c>
      <c r="W192">
        <v>57431</v>
      </c>
      <c r="X192">
        <v>50950</v>
      </c>
      <c r="Y192">
        <v>52500</v>
      </c>
      <c r="Z192">
        <v>44195</v>
      </c>
      <c r="AA192">
        <v>31156</v>
      </c>
      <c r="AB192">
        <v>31466</v>
      </c>
      <c r="AC192">
        <v>40986</v>
      </c>
      <c r="AD192">
        <v>70271</v>
      </c>
    </row>
    <row r="193" spans="1:30" ht="12.75">
      <c r="A193" t="s">
        <v>1495</v>
      </c>
      <c r="D193" s="16">
        <v>231985</v>
      </c>
      <c r="E193" s="16">
        <v>230723</v>
      </c>
      <c r="F193" s="16">
        <v>255369</v>
      </c>
      <c r="G193" s="16"/>
      <c r="J193" s="21"/>
      <c r="L193">
        <v>194125</v>
      </c>
      <c r="M193">
        <v>187311</v>
      </c>
      <c r="N193">
        <v>121091</v>
      </c>
      <c r="O193">
        <v>65519</v>
      </c>
      <c r="P193">
        <v>75230</v>
      </c>
      <c r="Q193">
        <v>59460</v>
      </c>
      <c r="R193">
        <v>81707</v>
      </c>
      <c r="S193">
        <v>70646</v>
      </c>
      <c r="T193">
        <v>82411</v>
      </c>
      <c r="U193">
        <v>123602</v>
      </c>
      <c r="V193">
        <v>146725</v>
      </c>
      <c r="W193">
        <v>155732</v>
      </c>
      <c r="X193">
        <v>160367</v>
      </c>
      <c r="Y193">
        <v>47080</v>
      </c>
      <c r="Z193">
        <v>102483</v>
      </c>
      <c r="AA193">
        <v>92719</v>
      </c>
      <c r="AB193">
        <v>79432</v>
      </c>
      <c r="AC193">
        <v>122098</v>
      </c>
      <c r="AD193">
        <v>136392</v>
      </c>
    </row>
    <row r="194" spans="1:30" ht="12.75">
      <c r="A194" t="s">
        <v>1375</v>
      </c>
      <c r="D194" s="12">
        <f>SUM(D184:D193)</f>
        <v>287115</v>
      </c>
      <c r="E194" s="12">
        <f>SUM(E184:E193)</f>
        <v>283991</v>
      </c>
      <c r="F194" s="12">
        <f>SUM(F184:F193)</f>
        <v>317644</v>
      </c>
      <c r="G194" s="16"/>
      <c r="J194" s="21"/>
      <c r="L194" s="12">
        <f aca="true" t="shared" si="11" ref="L194:AD194">SUM(L184:L193)</f>
        <v>389067</v>
      </c>
      <c r="M194" s="12">
        <f t="shared" si="11"/>
        <v>370395</v>
      </c>
      <c r="N194" s="12">
        <f t="shared" si="11"/>
        <v>362617</v>
      </c>
      <c r="O194" s="12">
        <f t="shared" si="11"/>
        <v>176248</v>
      </c>
      <c r="P194" s="12">
        <f t="shared" si="11"/>
        <v>147166</v>
      </c>
      <c r="Q194" s="12">
        <f t="shared" si="11"/>
        <v>135556</v>
      </c>
      <c r="R194" s="12">
        <f t="shared" si="11"/>
        <v>174262</v>
      </c>
      <c r="S194" s="12">
        <f t="shared" si="11"/>
        <v>261815</v>
      </c>
      <c r="T194" s="12">
        <f t="shared" si="11"/>
        <v>258794</v>
      </c>
      <c r="U194" s="12">
        <f t="shared" si="11"/>
        <v>332314</v>
      </c>
      <c r="V194" s="12">
        <f t="shared" si="11"/>
        <v>469119</v>
      </c>
      <c r="W194" s="12">
        <f t="shared" si="11"/>
        <v>494793</v>
      </c>
      <c r="X194" s="12">
        <f t="shared" si="11"/>
        <v>407821</v>
      </c>
      <c r="Y194" s="12">
        <f t="shared" si="11"/>
        <v>281042</v>
      </c>
      <c r="Z194" s="12">
        <f t="shared" si="11"/>
        <v>257136</v>
      </c>
      <c r="AA194" s="12">
        <f t="shared" si="11"/>
        <v>231136</v>
      </c>
      <c r="AB194" s="12">
        <f t="shared" si="11"/>
        <v>217671</v>
      </c>
      <c r="AC194" s="12">
        <f t="shared" si="11"/>
        <v>343224</v>
      </c>
      <c r="AD194" s="12">
        <f t="shared" si="11"/>
        <v>405701</v>
      </c>
    </row>
    <row r="195" spans="4:10" ht="12.75">
      <c r="D195" s="12"/>
      <c r="E195" s="12"/>
      <c r="F195" s="12"/>
      <c r="G195" s="16"/>
      <c r="J195" s="21"/>
    </row>
    <row r="196" spans="1:59" ht="12.75">
      <c r="A196" s="31" t="s">
        <v>1139</v>
      </c>
      <c r="B196" s="27"/>
      <c r="C196" s="27">
        <v>135</v>
      </c>
      <c r="D196" s="30"/>
      <c r="E196" s="30"/>
      <c r="F196" s="30"/>
      <c r="G196" s="29"/>
      <c r="H196" s="27"/>
      <c r="I196" s="27"/>
      <c r="J196" s="33">
        <f>SUM(H256:H274)</f>
        <v>1069137296.8209642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</row>
    <row r="197" spans="1:30" ht="12.75">
      <c r="A197" t="s">
        <v>469</v>
      </c>
      <c r="D197" s="16">
        <v>0</v>
      </c>
      <c r="E197" s="16">
        <v>2001</v>
      </c>
      <c r="F197" s="16">
        <v>0</v>
      </c>
      <c r="G197" s="16"/>
      <c r="J197" s="21"/>
      <c r="L197">
        <v>211</v>
      </c>
      <c r="M197">
        <v>0</v>
      </c>
      <c r="N197">
        <v>0</v>
      </c>
      <c r="O197">
        <v>0</v>
      </c>
      <c r="P197">
        <v>85199</v>
      </c>
      <c r="Q197">
        <v>104756</v>
      </c>
      <c r="R197">
        <v>146466</v>
      </c>
      <c r="S197">
        <v>152562</v>
      </c>
      <c r="T197">
        <v>109933</v>
      </c>
      <c r="U197">
        <v>149308</v>
      </c>
      <c r="V197" s="10">
        <v>168308</v>
      </c>
      <c r="W197">
        <v>120987</v>
      </c>
      <c r="X197">
        <v>113871</v>
      </c>
      <c r="Y197">
        <v>172868</v>
      </c>
      <c r="Z197">
        <v>138293</v>
      </c>
      <c r="AA197">
        <v>148334</v>
      </c>
      <c r="AB197">
        <v>102263</v>
      </c>
      <c r="AC197">
        <v>171788</v>
      </c>
      <c r="AD197">
        <v>224957</v>
      </c>
    </row>
    <row r="198" spans="1:30" ht="12.75">
      <c r="A198" t="s">
        <v>59</v>
      </c>
      <c r="D198" s="16">
        <v>4286</v>
      </c>
      <c r="E198" s="16">
        <v>2313</v>
      </c>
      <c r="F198" s="16">
        <v>4028</v>
      </c>
      <c r="G198" s="16"/>
      <c r="J198" s="21"/>
      <c r="L198">
        <v>10599</v>
      </c>
      <c r="M198">
        <v>4135</v>
      </c>
      <c r="N198">
        <v>1444</v>
      </c>
      <c r="O198">
        <v>0</v>
      </c>
      <c r="P198">
        <v>1778</v>
      </c>
      <c r="Q198">
        <v>802</v>
      </c>
      <c r="R198">
        <v>3576</v>
      </c>
      <c r="S198">
        <v>726</v>
      </c>
      <c r="T198">
        <v>1779</v>
      </c>
      <c r="U198">
        <v>0</v>
      </c>
      <c r="V198" s="10">
        <v>0</v>
      </c>
      <c r="W198">
        <v>7538</v>
      </c>
      <c r="X198">
        <v>0</v>
      </c>
      <c r="Y198">
        <v>0</v>
      </c>
      <c r="Z198">
        <v>0</v>
      </c>
      <c r="AA198">
        <v>6267</v>
      </c>
      <c r="AB198">
        <v>161</v>
      </c>
      <c r="AC198">
        <v>3786</v>
      </c>
      <c r="AD198">
        <v>2209</v>
      </c>
    </row>
    <row r="199" spans="1:30" ht="12.75">
      <c r="A199" t="s">
        <v>1425</v>
      </c>
      <c r="D199" s="16">
        <v>7407</v>
      </c>
      <c r="E199" s="16">
        <v>7446</v>
      </c>
      <c r="F199" s="16">
        <v>21190</v>
      </c>
      <c r="G199" s="16"/>
      <c r="J199" s="21"/>
      <c r="L199">
        <v>22568</v>
      </c>
      <c r="M199">
        <v>25631</v>
      </c>
      <c r="N199">
        <v>24192</v>
      </c>
      <c r="O199">
        <v>15649</v>
      </c>
      <c r="P199">
        <v>6740</v>
      </c>
      <c r="Q199">
        <v>1881</v>
      </c>
      <c r="R199">
        <v>4081</v>
      </c>
      <c r="S199">
        <v>4656</v>
      </c>
      <c r="T199">
        <v>9063</v>
      </c>
      <c r="U199">
        <v>19764</v>
      </c>
      <c r="V199" s="10">
        <v>15673</v>
      </c>
      <c r="W199">
        <v>23730</v>
      </c>
      <c r="X199">
        <v>16623</v>
      </c>
      <c r="Y199">
        <v>8659</v>
      </c>
      <c r="Z199">
        <v>15941</v>
      </c>
      <c r="AA199">
        <v>23795</v>
      </c>
      <c r="AB199">
        <v>18577</v>
      </c>
      <c r="AC199">
        <v>25525</v>
      </c>
      <c r="AD199">
        <v>6857</v>
      </c>
    </row>
    <row r="200" spans="1:30" ht="12.75">
      <c r="A200" t="s">
        <v>277</v>
      </c>
      <c r="D200" s="16">
        <v>127012</v>
      </c>
      <c r="E200" s="16">
        <v>149349</v>
      </c>
      <c r="F200" s="16">
        <v>113597</v>
      </c>
      <c r="G200" s="16"/>
      <c r="J200" s="21"/>
      <c r="L200">
        <v>113690</v>
      </c>
      <c r="M200">
        <v>89433</v>
      </c>
      <c r="N200">
        <v>71114</v>
      </c>
      <c r="O200">
        <v>81002</v>
      </c>
      <c r="P200">
        <v>45396</v>
      </c>
      <c r="Q200">
        <v>28918</v>
      </c>
      <c r="R200">
        <v>73289</v>
      </c>
      <c r="S200">
        <v>35196</v>
      </c>
      <c r="T200">
        <v>42252</v>
      </c>
      <c r="U200">
        <v>111911</v>
      </c>
      <c r="V200" s="10">
        <v>120403</v>
      </c>
      <c r="W200">
        <v>126207</v>
      </c>
      <c r="X200">
        <v>95268</v>
      </c>
      <c r="Y200">
        <v>77012</v>
      </c>
      <c r="Z200">
        <v>58243</v>
      </c>
      <c r="AA200">
        <v>89106</v>
      </c>
      <c r="AB200">
        <v>55369</v>
      </c>
      <c r="AC200">
        <v>63652</v>
      </c>
      <c r="AD200">
        <v>75594</v>
      </c>
    </row>
    <row r="201" spans="1:30" ht="12.75">
      <c r="A201" t="s">
        <v>506</v>
      </c>
      <c r="D201" s="16">
        <v>0</v>
      </c>
      <c r="E201" s="16">
        <v>0</v>
      </c>
      <c r="F201" s="16">
        <v>12481</v>
      </c>
      <c r="G201" s="16"/>
      <c r="J201" s="21"/>
      <c r="L201">
        <v>2665</v>
      </c>
      <c r="M201">
        <v>3550</v>
      </c>
      <c r="N201">
        <v>5795</v>
      </c>
      <c r="O201">
        <v>0</v>
      </c>
      <c r="P201">
        <v>483</v>
      </c>
      <c r="Q201">
        <v>3032</v>
      </c>
      <c r="R201">
        <v>2756</v>
      </c>
      <c r="S201">
        <v>5694</v>
      </c>
      <c r="T201">
        <v>8389</v>
      </c>
      <c r="U201">
        <v>15029</v>
      </c>
      <c r="V201" s="10">
        <v>13233</v>
      </c>
      <c r="W201">
        <v>29922</v>
      </c>
      <c r="X201">
        <v>25521</v>
      </c>
      <c r="Y201">
        <v>3943</v>
      </c>
      <c r="Z201">
        <v>15894</v>
      </c>
      <c r="AA201">
        <v>34755</v>
      </c>
      <c r="AB201">
        <v>30935</v>
      </c>
      <c r="AC201">
        <v>23483</v>
      </c>
      <c r="AD201">
        <v>30789</v>
      </c>
    </row>
    <row r="202" spans="1:30" ht="12.75">
      <c r="A202" t="s">
        <v>303</v>
      </c>
      <c r="D202" s="16">
        <v>1344169</v>
      </c>
      <c r="E202" s="16">
        <v>1340636</v>
      </c>
      <c r="F202" s="16">
        <v>1025866</v>
      </c>
      <c r="G202" s="16"/>
      <c r="J202" s="21"/>
      <c r="L202">
        <v>659418</v>
      </c>
      <c r="M202">
        <v>448438</v>
      </c>
      <c r="N202">
        <v>509364</v>
      </c>
      <c r="O202">
        <v>408891</v>
      </c>
      <c r="P202">
        <v>185018</v>
      </c>
      <c r="Q202">
        <v>145140</v>
      </c>
      <c r="R202">
        <v>231732</v>
      </c>
      <c r="S202">
        <v>182667</v>
      </c>
      <c r="T202">
        <v>375789</v>
      </c>
      <c r="U202">
        <v>492168</v>
      </c>
      <c r="V202" s="10">
        <v>612026</v>
      </c>
      <c r="W202">
        <v>631769</v>
      </c>
      <c r="X202">
        <v>466124</v>
      </c>
      <c r="Y202">
        <v>423482</v>
      </c>
      <c r="Z202">
        <v>338263</v>
      </c>
      <c r="AA202">
        <v>332118</v>
      </c>
      <c r="AB202">
        <v>274700</v>
      </c>
      <c r="AC202">
        <v>370856</v>
      </c>
      <c r="AD202">
        <v>447918</v>
      </c>
    </row>
    <row r="203" spans="1:30" ht="12.75">
      <c r="A203" t="s">
        <v>238</v>
      </c>
      <c r="D203" s="16">
        <v>110789</v>
      </c>
      <c r="E203" s="16">
        <v>92764</v>
      </c>
      <c r="F203" s="16">
        <v>133880</v>
      </c>
      <c r="G203" s="16"/>
      <c r="J203" s="21"/>
      <c r="L203">
        <v>75044</v>
      </c>
      <c r="M203">
        <v>79966</v>
      </c>
      <c r="N203">
        <v>60164</v>
      </c>
      <c r="O203">
        <v>37714</v>
      </c>
      <c r="P203">
        <v>26606</v>
      </c>
      <c r="Q203">
        <v>21547</v>
      </c>
      <c r="R203">
        <v>30183</v>
      </c>
      <c r="S203">
        <v>23652</v>
      </c>
      <c r="T203">
        <v>27926</v>
      </c>
      <c r="U203">
        <v>104939</v>
      </c>
      <c r="V203" s="10">
        <v>135700</v>
      </c>
      <c r="W203">
        <v>126508</v>
      </c>
      <c r="X203">
        <v>62557</v>
      </c>
      <c r="Y203">
        <v>83588</v>
      </c>
      <c r="Z203">
        <v>74910</v>
      </c>
      <c r="AA203">
        <v>77510</v>
      </c>
      <c r="AB203">
        <v>49072</v>
      </c>
      <c r="AC203">
        <v>75052</v>
      </c>
      <c r="AD203">
        <v>90083</v>
      </c>
    </row>
    <row r="204" spans="1:30" ht="12.75">
      <c r="A204" t="s">
        <v>69</v>
      </c>
      <c r="D204" s="16">
        <v>3831</v>
      </c>
      <c r="E204" s="16">
        <v>1526</v>
      </c>
      <c r="F204" s="16">
        <v>2417</v>
      </c>
      <c r="G204" s="16"/>
      <c r="J204" s="21"/>
      <c r="L204">
        <v>32332</v>
      </c>
      <c r="M204">
        <v>36655</v>
      </c>
      <c r="N204">
        <v>34005</v>
      </c>
      <c r="O204">
        <v>30469</v>
      </c>
      <c r="P204">
        <v>14630</v>
      </c>
      <c r="Q204">
        <v>13225</v>
      </c>
      <c r="R204">
        <v>26986</v>
      </c>
      <c r="S204">
        <v>15212</v>
      </c>
      <c r="T204">
        <v>21886</v>
      </c>
      <c r="U204">
        <v>38300</v>
      </c>
      <c r="V204" s="10">
        <v>61277</v>
      </c>
      <c r="W204">
        <v>81885</v>
      </c>
      <c r="X204">
        <v>52027</v>
      </c>
      <c r="Y204">
        <v>44559</v>
      </c>
      <c r="Z204">
        <v>59265</v>
      </c>
      <c r="AA204">
        <v>43873</v>
      </c>
      <c r="AB204">
        <v>53946</v>
      </c>
      <c r="AC204">
        <v>61081</v>
      </c>
      <c r="AD204">
        <v>66284</v>
      </c>
    </row>
    <row r="205" spans="1:30" ht="12.75">
      <c r="A205" t="s">
        <v>902</v>
      </c>
      <c r="D205" s="16">
        <v>3901</v>
      </c>
      <c r="E205" s="16">
        <v>0</v>
      </c>
      <c r="F205" s="16">
        <v>0</v>
      </c>
      <c r="G205" s="16"/>
      <c r="J205" s="21"/>
      <c r="L205">
        <v>2275</v>
      </c>
      <c r="M205">
        <v>5470</v>
      </c>
      <c r="N205">
        <v>5437</v>
      </c>
      <c r="O205">
        <v>2612</v>
      </c>
      <c r="P205">
        <v>4898</v>
      </c>
      <c r="Q205">
        <v>10297</v>
      </c>
      <c r="R205">
        <v>10125</v>
      </c>
      <c r="S205">
        <v>11613</v>
      </c>
      <c r="T205">
        <v>10489</v>
      </c>
      <c r="U205">
        <v>12739</v>
      </c>
      <c r="V205" s="10">
        <v>14745</v>
      </c>
      <c r="W205">
        <v>12674</v>
      </c>
      <c r="X205">
        <v>22100</v>
      </c>
      <c r="Y205">
        <v>10969</v>
      </c>
      <c r="Z205">
        <v>11974</v>
      </c>
      <c r="AA205">
        <v>21003</v>
      </c>
      <c r="AB205">
        <v>11432</v>
      </c>
      <c r="AC205">
        <v>16216</v>
      </c>
      <c r="AD205">
        <v>5578</v>
      </c>
    </row>
    <row r="206" spans="1:30" ht="12.75">
      <c r="A206" t="s">
        <v>1084</v>
      </c>
      <c r="D206" s="16">
        <v>117175</v>
      </c>
      <c r="E206" s="16">
        <v>125766</v>
      </c>
      <c r="F206" s="16">
        <v>82974</v>
      </c>
      <c r="G206" s="16"/>
      <c r="J206" s="21"/>
      <c r="L206">
        <v>167143</v>
      </c>
      <c r="M206">
        <v>105143</v>
      </c>
      <c r="N206">
        <v>101255</v>
      </c>
      <c r="O206">
        <v>118434</v>
      </c>
      <c r="P206">
        <v>57840</v>
      </c>
      <c r="Q206">
        <v>34011</v>
      </c>
      <c r="R206">
        <v>62162</v>
      </c>
      <c r="S206">
        <v>47944</v>
      </c>
      <c r="T206">
        <v>38545</v>
      </c>
      <c r="U206">
        <v>152360</v>
      </c>
      <c r="V206" s="10">
        <v>184891</v>
      </c>
      <c r="W206">
        <v>216795</v>
      </c>
      <c r="X206">
        <v>132186</v>
      </c>
      <c r="Y206">
        <v>203451</v>
      </c>
      <c r="Z206">
        <v>92498</v>
      </c>
      <c r="AA206">
        <v>110114</v>
      </c>
      <c r="AB206">
        <v>97378</v>
      </c>
      <c r="AC206">
        <v>144647</v>
      </c>
      <c r="AD206">
        <v>153014</v>
      </c>
    </row>
    <row r="207" spans="1:30" ht="12.75">
      <c r="A207" t="s">
        <v>424</v>
      </c>
      <c r="D207" s="16">
        <v>1023763</v>
      </c>
      <c r="E207" s="16">
        <v>1336453</v>
      </c>
      <c r="F207" s="16">
        <v>865086</v>
      </c>
      <c r="G207" s="16"/>
      <c r="J207" s="21"/>
      <c r="L207">
        <v>895085</v>
      </c>
      <c r="M207">
        <v>669592</v>
      </c>
      <c r="N207">
        <v>823462</v>
      </c>
      <c r="O207">
        <v>657342</v>
      </c>
      <c r="P207">
        <v>311944</v>
      </c>
      <c r="Q207">
        <v>245703</v>
      </c>
      <c r="R207">
        <v>334129</v>
      </c>
      <c r="S207">
        <v>347038</v>
      </c>
      <c r="T207">
        <v>336223</v>
      </c>
      <c r="U207">
        <v>966639</v>
      </c>
      <c r="V207" s="10">
        <v>860964</v>
      </c>
      <c r="W207">
        <v>749553</v>
      </c>
      <c r="X207">
        <v>619296</v>
      </c>
      <c r="Y207">
        <v>742419</v>
      </c>
      <c r="Z207">
        <v>337810</v>
      </c>
      <c r="AA207">
        <v>375715</v>
      </c>
      <c r="AB207">
        <v>297710</v>
      </c>
      <c r="AC207">
        <v>441847</v>
      </c>
      <c r="AD207">
        <v>448387</v>
      </c>
    </row>
    <row r="208" spans="1:30" ht="12.75">
      <c r="A208" t="s">
        <v>751</v>
      </c>
      <c r="D208" s="16">
        <v>0</v>
      </c>
      <c r="E208" s="16">
        <v>0</v>
      </c>
      <c r="F208" s="16">
        <v>0</v>
      </c>
      <c r="G208" s="16"/>
      <c r="J208" s="21"/>
      <c r="L208">
        <v>93608</v>
      </c>
      <c r="M208">
        <v>101113</v>
      </c>
      <c r="N208">
        <v>75633</v>
      </c>
      <c r="O208">
        <v>99479</v>
      </c>
      <c r="P208">
        <v>30209</v>
      </c>
      <c r="Q208">
        <v>27259</v>
      </c>
      <c r="R208">
        <v>44803</v>
      </c>
      <c r="S208">
        <v>42884</v>
      </c>
      <c r="T208">
        <v>49190</v>
      </c>
      <c r="U208">
        <v>270521</v>
      </c>
      <c r="V208" s="10">
        <v>203305</v>
      </c>
      <c r="W208">
        <v>184345</v>
      </c>
      <c r="X208">
        <v>156073</v>
      </c>
      <c r="Y208">
        <v>162671</v>
      </c>
      <c r="Z208">
        <v>82213</v>
      </c>
      <c r="AA208">
        <v>92857</v>
      </c>
      <c r="AB208">
        <v>40732</v>
      </c>
      <c r="AC208">
        <v>107419</v>
      </c>
      <c r="AD208">
        <v>107999</v>
      </c>
    </row>
    <row r="209" spans="1:30" ht="12.75">
      <c r="A209" t="s">
        <v>1044</v>
      </c>
      <c r="D209" s="16">
        <v>31564</v>
      </c>
      <c r="E209" s="16">
        <v>138226</v>
      </c>
      <c r="F209" s="16">
        <v>74033</v>
      </c>
      <c r="G209" s="16"/>
      <c r="J209" s="21"/>
      <c r="L209">
        <v>71804</v>
      </c>
      <c r="M209">
        <v>39670</v>
      </c>
      <c r="N209">
        <v>25981</v>
      </c>
      <c r="O209">
        <v>21761</v>
      </c>
      <c r="P209">
        <v>23544</v>
      </c>
      <c r="Q209">
        <v>13296</v>
      </c>
      <c r="R209">
        <v>22764</v>
      </c>
      <c r="S209">
        <v>21527</v>
      </c>
      <c r="T209">
        <v>19085</v>
      </c>
      <c r="U209">
        <v>47014</v>
      </c>
      <c r="V209" s="10">
        <v>55200</v>
      </c>
      <c r="W209">
        <v>40547</v>
      </c>
      <c r="X209">
        <v>37798</v>
      </c>
      <c r="Y209">
        <v>24884</v>
      </c>
      <c r="Z209">
        <v>50999</v>
      </c>
      <c r="AA209">
        <v>56918</v>
      </c>
      <c r="AB209">
        <v>42761</v>
      </c>
      <c r="AC209">
        <v>50787</v>
      </c>
      <c r="AD209">
        <v>61002</v>
      </c>
    </row>
    <row r="210" spans="1:30" ht="12.75">
      <c r="A210" t="s">
        <v>122</v>
      </c>
      <c r="D210" s="16">
        <v>82713</v>
      </c>
      <c r="E210" s="16">
        <v>130626</v>
      </c>
      <c r="F210" s="16">
        <v>45446</v>
      </c>
      <c r="G210" s="16"/>
      <c r="J210" s="21"/>
      <c r="L210">
        <v>96610</v>
      </c>
      <c r="M210">
        <v>50216</v>
      </c>
      <c r="N210">
        <v>27326</v>
      </c>
      <c r="O210">
        <v>24088</v>
      </c>
      <c r="P210">
        <v>26621</v>
      </c>
      <c r="Q210">
        <v>19214</v>
      </c>
      <c r="R210">
        <v>40485</v>
      </c>
      <c r="S210">
        <v>50181</v>
      </c>
      <c r="T210">
        <v>68598</v>
      </c>
      <c r="U210">
        <v>156709</v>
      </c>
      <c r="V210" s="10">
        <v>162791</v>
      </c>
      <c r="W210">
        <v>133367</v>
      </c>
      <c r="X210">
        <v>106109</v>
      </c>
      <c r="Y210">
        <v>93092</v>
      </c>
      <c r="Z210">
        <v>39024</v>
      </c>
      <c r="AA210">
        <v>43025</v>
      </c>
      <c r="AB210">
        <v>18623</v>
      </c>
      <c r="AC210">
        <v>55546</v>
      </c>
      <c r="AD210">
        <v>70931</v>
      </c>
    </row>
    <row r="211" spans="1:30" ht="12.75">
      <c r="A211" t="s">
        <v>497</v>
      </c>
      <c r="D211" s="16">
        <v>314999</v>
      </c>
      <c r="E211" s="16">
        <v>256880</v>
      </c>
      <c r="F211" s="16">
        <v>215996</v>
      </c>
      <c r="G211" s="16"/>
      <c r="J211" s="21"/>
      <c r="L211">
        <v>220749</v>
      </c>
      <c r="M211">
        <v>101547</v>
      </c>
      <c r="N211">
        <v>59898</v>
      </c>
      <c r="O211">
        <v>66170</v>
      </c>
      <c r="P211">
        <v>61491</v>
      </c>
      <c r="Q211">
        <v>52286</v>
      </c>
      <c r="R211">
        <v>108764</v>
      </c>
      <c r="S211">
        <v>95454</v>
      </c>
      <c r="T211">
        <v>184265</v>
      </c>
      <c r="U211">
        <v>234534</v>
      </c>
      <c r="V211" s="10">
        <v>245004</v>
      </c>
      <c r="W211">
        <v>250381</v>
      </c>
      <c r="X211">
        <v>173412</v>
      </c>
      <c r="Y211">
        <v>278790</v>
      </c>
      <c r="Z211">
        <v>216849</v>
      </c>
      <c r="AA211">
        <v>207591</v>
      </c>
      <c r="AB211">
        <v>135312</v>
      </c>
      <c r="AC211">
        <v>308428</v>
      </c>
      <c r="AD211">
        <v>297227</v>
      </c>
    </row>
    <row r="212" spans="1:30" ht="12.75">
      <c r="A212" t="s">
        <v>1421</v>
      </c>
      <c r="D212" s="16">
        <v>118821</v>
      </c>
      <c r="E212" s="16">
        <v>163822</v>
      </c>
      <c r="F212" s="16">
        <v>103779</v>
      </c>
      <c r="G212" s="16"/>
      <c r="J212" s="21"/>
      <c r="L212">
        <v>49467</v>
      </c>
      <c r="M212">
        <v>22564</v>
      </c>
      <c r="N212">
        <v>24534</v>
      </c>
      <c r="O212">
        <v>46040</v>
      </c>
      <c r="P212">
        <v>37654</v>
      </c>
      <c r="Q212">
        <v>21364</v>
      </c>
      <c r="R212">
        <v>27486</v>
      </c>
      <c r="S212">
        <v>34956</v>
      </c>
      <c r="T212">
        <v>46826</v>
      </c>
      <c r="U212">
        <v>91349</v>
      </c>
      <c r="V212" s="10">
        <v>123004</v>
      </c>
      <c r="W212">
        <v>92863</v>
      </c>
      <c r="X212">
        <v>70947</v>
      </c>
      <c r="Y212">
        <v>130870</v>
      </c>
      <c r="Z212">
        <v>86050</v>
      </c>
      <c r="AA212">
        <v>72031</v>
      </c>
      <c r="AB212">
        <v>27880</v>
      </c>
      <c r="AC212">
        <v>56929</v>
      </c>
      <c r="AD212">
        <v>50012</v>
      </c>
    </row>
    <row r="213" spans="1:30" ht="12.75">
      <c r="A213" t="s">
        <v>117</v>
      </c>
      <c r="D213" s="16"/>
      <c r="E213" s="16"/>
      <c r="F213" s="16"/>
      <c r="G213" s="16"/>
      <c r="J213" s="21"/>
      <c r="L213">
        <v>2922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195</v>
      </c>
      <c r="S213">
        <v>162</v>
      </c>
      <c r="T213">
        <v>0</v>
      </c>
      <c r="U213">
        <v>334</v>
      </c>
      <c r="V213" s="10">
        <v>0</v>
      </c>
      <c r="W213">
        <v>1350</v>
      </c>
      <c r="X213">
        <v>1797</v>
      </c>
      <c r="Y213">
        <v>921</v>
      </c>
      <c r="Z213">
        <v>1550</v>
      </c>
      <c r="AA213">
        <v>538</v>
      </c>
      <c r="AB213">
        <v>3265</v>
      </c>
      <c r="AC213">
        <v>4734</v>
      </c>
      <c r="AD213">
        <v>5464</v>
      </c>
    </row>
    <row r="214" spans="1:30" ht="12.75">
      <c r="A214" t="s">
        <v>972</v>
      </c>
      <c r="D214" s="16">
        <v>0</v>
      </c>
      <c r="E214" s="16">
        <v>0</v>
      </c>
      <c r="F214" s="16">
        <v>0</v>
      </c>
      <c r="G214" s="16"/>
      <c r="J214" s="21"/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21140</v>
      </c>
      <c r="V214" s="10">
        <v>0</v>
      </c>
      <c r="W214">
        <v>48814</v>
      </c>
      <c r="X214">
        <v>0</v>
      </c>
      <c r="Y214">
        <v>25072</v>
      </c>
      <c r="Z214">
        <v>2563</v>
      </c>
      <c r="AA214">
        <v>51693</v>
      </c>
      <c r="AB214">
        <v>2402</v>
      </c>
      <c r="AC214">
        <v>39275</v>
      </c>
      <c r="AD214">
        <v>4125</v>
      </c>
    </row>
    <row r="215" spans="1:30" ht="12.75">
      <c r="A215" t="s">
        <v>1007</v>
      </c>
      <c r="D215" s="16">
        <v>30645</v>
      </c>
      <c r="E215" s="16">
        <v>22971</v>
      </c>
      <c r="F215" s="16">
        <v>64848</v>
      </c>
      <c r="G215" s="16"/>
      <c r="J215" s="21"/>
      <c r="L215">
        <v>17526</v>
      </c>
      <c r="M215">
        <v>6492</v>
      </c>
      <c r="N215">
        <v>14150</v>
      </c>
      <c r="O215">
        <v>26278</v>
      </c>
      <c r="P215">
        <v>51475</v>
      </c>
      <c r="Q215">
        <v>24524</v>
      </c>
      <c r="R215">
        <v>18196</v>
      </c>
      <c r="S215">
        <v>20059</v>
      </c>
      <c r="T215">
        <v>13060</v>
      </c>
      <c r="U215">
        <v>35283</v>
      </c>
      <c r="V215" s="10">
        <v>51636</v>
      </c>
      <c r="W215">
        <v>42470</v>
      </c>
      <c r="X215">
        <v>72633</v>
      </c>
      <c r="Y215">
        <v>27831</v>
      </c>
      <c r="Z215">
        <v>76268</v>
      </c>
      <c r="AA215">
        <v>33975</v>
      </c>
      <c r="AB215">
        <v>37843</v>
      </c>
      <c r="AC215">
        <v>38408</v>
      </c>
      <c r="AD215">
        <v>56499</v>
      </c>
    </row>
    <row r="216" spans="1:30" ht="12.75">
      <c r="A216" t="s">
        <v>255</v>
      </c>
      <c r="D216" s="16">
        <v>24124</v>
      </c>
      <c r="E216" s="16">
        <v>23119</v>
      </c>
      <c r="F216" s="16">
        <v>37658</v>
      </c>
      <c r="G216" s="16"/>
      <c r="J216" s="21"/>
      <c r="L216">
        <v>10393</v>
      </c>
      <c r="M216">
        <v>12191</v>
      </c>
      <c r="N216">
        <v>8806</v>
      </c>
      <c r="O216">
        <v>9862</v>
      </c>
      <c r="P216">
        <v>12923</v>
      </c>
      <c r="Q216">
        <v>9185</v>
      </c>
      <c r="R216">
        <v>5518</v>
      </c>
      <c r="S216">
        <v>7944</v>
      </c>
      <c r="T216">
        <v>7716</v>
      </c>
      <c r="U216">
        <v>45087</v>
      </c>
      <c r="V216" s="10">
        <v>58571</v>
      </c>
      <c r="W216">
        <v>47347</v>
      </c>
      <c r="X216">
        <v>20739</v>
      </c>
      <c r="Y216">
        <v>38473</v>
      </c>
      <c r="Z216">
        <v>28396</v>
      </c>
      <c r="AA216">
        <v>24433</v>
      </c>
      <c r="AB216">
        <v>22480</v>
      </c>
      <c r="AC216">
        <v>36159</v>
      </c>
      <c r="AD216">
        <v>35556</v>
      </c>
    </row>
    <row r="217" spans="1:30" ht="12.75">
      <c r="A217" t="s">
        <v>1375</v>
      </c>
      <c r="D217" s="12">
        <f>SUM(D197:D216)</f>
        <v>3345199</v>
      </c>
      <c r="E217" s="12">
        <f>SUM(E197:E216)</f>
        <v>3793898</v>
      </c>
      <c r="F217" s="12">
        <f>SUM(F197:F216)</f>
        <v>2803279</v>
      </c>
      <c r="G217" s="16"/>
      <c r="J217" s="21"/>
      <c r="L217" s="12">
        <f aca="true" t="shared" si="12" ref="L217:AD217">SUM(L197:L216)</f>
        <v>2544109</v>
      </c>
      <c r="M217" s="12">
        <f t="shared" si="12"/>
        <v>1801806</v>
      </c>
      <c r="N217" s="12">
        <f t="shared" si="12"/>
        <v>1872560</v>
      </c>
      <c r="O217" s="12">
        <f t="shared" si="12"/>
        <v>1645791</v>
      </c>
      <c r="P217" s="12">
        <f t="shared" si="12"/>
        <v>984449</v>
      </c>
      <c r="Q217" s="12">
        <f t="shared" si="12"/>
        <v>776440</v>
      </c>
      <c r="R217" s="12">
        <f t="shared" si="12"/>
        <v>1193696</v>
      </c>
      <c r="S217" s="12">
        <f t="shared" si="12"/>
        <v>1100127</v>
      </c>
      <c r="T217" s="12">
        <f t="shared" si="12"/>
        <v>1371014</v>
      </c>
      <c r="U217" s="12">
        <f t="shared" si="12"/>
        <v>2965128</v>
      </c>
      <c r="V217" s="12">
        <f t="shared" si="12"/>
        <v>3086731</v>
      </c>
      <c r="W217" s="12">
        <f t="shared" si="12"/>
        <v>2969052</v>
      </c>
      <c r="X217" s="12">
        <f t="shared" si="12"/>
        <v>2245081</v>
      </c>
      <c r="Y217" s="12">
        <f t="shared" si="12"/>
        <v>2553554</v>
      </c>
      <c r="Z217" s="12">
        <f t="shared" si="12"/>
        <v>1727003</v>
      </c>
      <c r="AA217" s="12">
        <f t="shared" si="12"/>
        <v>1845651</v>
      </c>
      <c r="AB217" s="12">
        <f t="shared" si="12"/>
        <v>1322841</v>
      </c>
      <c r="AC217" s="12">
        <f t="shared" si="12"/>
        <v>2095618</v>
      </c>
      <c r="AD217" s="12">
        <f t="shared" si="12"/>
        <v>2240485</v>
      </c>
    </row>
    <row r="218" spans="4:10" ht="12.75">
      <c r="D218" s="12"/>
      <c r="E218" s="12"/>
      <c r="F218" s="12"/>
      <c r="G218" s="16"/>
      <c r="J218" s="21"/>
    </row>
    <row r="219" spans="1:59" ht="12.75">
      <c r="A219" s="31" t="s">
        <v>1149</v>
      </c>
      <c r="B219" s="27"/>
      <c r="C219" s="27">
        <v>70</v>
      </c>
      <c r="D219" s="30"/>
      <c r="E219" s="30"/>
      <c r="F219" s="30"/>
      <c r="G219" s="29"/>
      <c r="H219" s="27"/>
      <c r="I219" s="27"/>
      <c r="J219" s="33">
        <v>4861981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</row>
    <row r="220" spans="1:16" ht="12.75">
      <c r="A220" t="s">
        <v>643</v>
      </c>
      <c r="D220" s="16">
        <v>67971</v>
      </c>
      <c r="E220" s="16">
        <v>21900</v>
      </c>
      <c r="F220" s="16">
        <v>39394</v>
      </c>
      <c r="G220" s="16">
        <v>8170</v>
      </c>
      <c r="H220" s="10">
        <v>38561</v>
      </c>
      <c r="I220" s="10">
        <v>88674</v>
      </c>
      <c r="J220" s="21"/>
      <c r="L220">
        <v>549720</v>
      </c>
      <c r="M220">
        <v>546329</v>
      </c>
      <c r="N220">
        <v>334607</v>
      </c>
      <c r="O220">
        <v>173558</v>
      </c>
      <c r="P220">
        <v>71628</v>
      </c>
    </row>
    <row r="221" spans="1:30" ht="12.75">
      <c r="A221" t="s">
        <v>124</v>
      </c>
      <c r="D221" s="16">
        <v>1690937</v>
      </c>
      <c r="E221" s="16">
        <v>1658750</v>
      </c>
      <c r="F221" s="16">
        <v>1688319</v>
      </c>
      <c r="G221" s="16">
        <v>1381257</v>
      </c>
      <c r="H221" s="10">
        <v>1181593</v>
      </c>
      <c r="I221" s="10">
        <v>1346255</v>
      </c>
      <c r="J221" s="21">
        <v>2186167</v>
      </c>
      <c r="L221">
        <v>2224908</v>
      </c>
      <c r="M221">
        <v>1849513</v>
      </c>
      <c r="N221">
        <v>1390853</v>
      </c>
      <c r="O221">
        <v>2546971</v>
      </c>
      <c r="P221">
        <v>2228415</v>
      </c>
      <c r="Q221">
        <v>2047746</v>
      </c>
      <c r="R221">
        <v>1781485</v>
      </c>
      <c r="S221">
        <v>1861977</v>
      </c>
      <c r="T221">
        <v>1759550</v>
      </c>
      <c r="U221">
        <v>1522720</v>
      </c>
      <c r="V221">
        <v>1346038</v>
      </c>
      <c r="W221">
        <v>1526698</v>
      </c>
      <c r="X221">
        <v>1867290</v>
      </c>
      <c r="Y221">
        <v>2276897</v>
      </c>
      <c r="Z221">
        <v>2156673</v>
      </c>
      <c r="AA221">
        <v>1441598</v>
      </c>
      <c r="AB221">
        <v>1611872</v>
      </c>
      <c r="AC221">
        <v>1416216</v>
      </c>
      <c r="AD221">
        <v>1300073</v>
      </c>
    </row>
    <row r="222" spans="1:30" ht="12.75">
      <c r="A222" t="s">
        <v>448</v>
      </c>
      <c r="D222" s="16">
        <v>3065079</v>
      </c>
      <c r="E222" s="16">
        <v>2994975</v>
      </c>
      <c r="F222" s="16">
        <v>2519669</v>
      </c>
      <c r="G222" s="16">
        <v>2057844</v>
      </c>
      <c r="H222" s="10">
        <v>1599253</v>
      </c>
      <c r="I222" s="10">
        <v>1139361</v>
      </c>
      <c r="J222" s="21">
        <v>1471077</v>
      </c>
      <c r="L222">
        <v>981677</v>
      </c>
      <c r="M222">
        <v>1080420</v>
      </c>
      <c r="N222">
        <v>980076</v>
      </c>
      <c r="O222">
        <v>1241624</v>
      </c>
      <c r="P222">
        <v>1457917</v>
      </c>
      <c r="Q222">
        <v>1092876</v>
      </c>
      <c r="R222">
        <v>1124298</v>
      </c>
      <c r="S222">
        <v>1383032</v>
      </c>
      <c r="T222">
        <v>1995176</v>
      </c>
      <c r="U222">
        <v>1359978</v>
      </c>
      <c r="V222">
        <v>1479743</v>
      </c>
      <c r="W222">
        <v>1236086</v>
      </c>
      <c r="X222">
        <v>1254051</v>
      </c>
      <c r="Y222">
        <v>1606629</v>
      </c>
      <c r="Z222">
        <v>1558595</v>
      </c>
      <c r="AA222">
        <v>1442365</v>
      </c>
      <c r="AB222">
        <v>1431544</v>
      </c>
      <c r="AC222">
        <v>1514202</v>
      </c>
      <c r="AD222">
        <v>1616622</v>
      </c>
    </row>
    <row r="223" spans="1:30" ht="12.75">
      <c r="A223" t="s">
        <v>662</v>
      </c>
      <c r="D223" s="16">
        <v>0</v>
      </c>
      <c r="E223" s="16">
        <v>0</v>
      </c>
      <c r="F223" s="16">
        <v>0</v>
      </c>
      <c r="G223" s="16">
        <v>0</v>
      </c>
      <c r="H223" s="10">
        <v>0</v>
      </c>
      <c r="I223" s="10">
        <v>0</v>
      </c>
      <c r="J223" s="21"/>
      <c r="L223">
        <v>0</v>
      </c>
      <c r="M223">
        <v>0</v>
      </c>
      <c r="N223">
        <v>2073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76</v>
      </c>
      <c r="AB223">
        <v>696</v>
      </c>
      <c r="AC223">
        <v>770</v>
      </c>
      <c r="AD223">
        <v>0</v>
      </c>
    </row>
    <row r="224" spans="1:30" ht="12.75">
      <c r="A224" t="s">
        <v>502</v>
      </c>
      <c r="D224" s="16">
        <v>0</v>
      </c>
      <c r="E224" s="16">
        <v>0</v>
      </c>
      <c r="F224" s="16">
        <v>0</v>
      </c>
      <c r="G224" s="16">
        <v>0</v>
      </c>
      <c r="H224" s="10">
        <v>0</v>
      </c>
      <c r="I224" s="10">
        <v>159206</v>
      </c>
      <c r="J224" s="21"/>
      <c r="L224">
        <v>994915</v>
      </c>
      <c r="M224">
        <v>700484</v>
      </c>
      <c r="N224">
        <v>901919</v>
      </c>
      <c r="O224">
        <v>513729</v>
      </c>
      <c r="P224">
        <v>400054</v>
      </c>
      <c r="Q224">
        <v>166359</v>
      </c>
      <c r="R224">
        <v>39696</v>
      </c>
      <c r="S224">
        <v>731</v>
      </c>
      <c r="T224">
        <v>0</v>
      </c>
      <c r="U224">
        <v>95</v>
      </c>
      <c r="V224">
        <v>1659</v>
      </c>
      <c r="W224">
        <v>832</v>
      </c>
      <c r="X224">
        <v>2495</v>
      </c>
      <c r="Y224">
        <v>1778</v>
      </c>
      <c r="Z224">
        <v>632</v>
      </c>
      <c r="AA224">
        <v>2294</v>
      </c>
      <c r="AB224">
        <v>2239</v>
      </c>
      <c r="AC224">
        <v>2421</v>
      </c>
      <c r="AD224">
        <v>3474</v>
      </c>
    </row>
    <row r="225" spans="1:30" ht="12.75">
      <c r="A225" t="s">
        <v>72</v>
      </c>
      <c r="D225" s="16">
        <v>40041</v>
      </c>
      <c r="E225" s="16">
        <v>18615</v>
      </c>
      <c r="F225" s="16">
        <v>3686</v>
      </c>
      <c r="G225" s="16">
        <v>0</v>
      </c>
      <c r="H225" s="10">
        <v>1205</v>
      </c>
      <c r="I225" s="10">
        <v>4311</v>
      </c>
      <c r="J225" s="21"/>
      <c r="L225">
        <v>13571</v>
      </c>
      <c r="M225">
        <v>8823</v>
      </c>
      <c r="N225">
        <v>12184</v>
      </c>
      <c r="O225">
        <v>20068</v>
      </c>
      <c r="P225">
        <v>9289</v>
      </c>
      <c r="Q225">
        <v>5649</v>
      </c>
      <c r="R225">
        <v>7537</v>
      </c>
      <c r="S225">
        <v>129945</v>
      </c>
      <c r="T225">
        <v>78563</v>
      </c>
      <c r="U225">
        <v>13311</v>
      </c>
      <c r="V225">
        <v>14634</v>
      </c>
      <c r="W225">
        <v>10686</v>
      </c>
      <c r="X225">
        <v>6460</v>
      </c>
      <c r="Y225">
        <v>13557</v>
      </c>
      <c r="Z225">
        <v>13348</v>
      </c>
      <c r="AA225">
        <v>35427</v>
      </c>
      <c r="AB225">
        <v>18968</v>
      </c>
      <c r="AC225">
        <v>23090</v>
      </c>
      <c r="AD225">
        <v>37931</v>
      </c>
    </row>
    <row r="226" spans="1:30" ht="12.75">
      <c r="A226" t="s">
        <v>371</v>
      </c>
      <c r="D226" s="16">
        <v>1370225</v>
      </c>
      <c r="E226" s="16">
        <v>1677108</v>
      </c>
      <c r="F226" s="16">
        <v>959526</v>
      </c>
      <c r="G226" s="16">
        <v>738586</v>
      </c>
      <c r="H226" s="10">
        <v>599072</v>
      </c>
      <c r="I226" s="10">
        <v>571252</v>
      </c>
      <c r="J226" s="21"/>
      <c r="L226">
        <v>144803</v>
      </c>
      <c r="M226">
        <v>181827</v>
      </c>
      <c r="N226">
        <v>187651</v>
      </c>
      <c r="O226">
        <v>139456</v>
      </c>
      <c r="P226">
        <v>113350</v>
      </c>
      <c r="Q226">
        <v>101076</v>
      </c>
      <c r="R226">
        <v>115070</v>
      </c>
      <c r="S226">
        <v>137982</v>
      </c>
      <c r="T226">
        <v>89939</v>
      </c>
      <c r="U226">
        <v>241695</v>
      </c>
      <c r="V226">
        <v>281569</v>
      </c>
      <c r="W226">
        <v>161008</v>
      </c>
      <c r="X226">
        <v>146541</v>
      </c>
      <c r="Y226">
        <v>157429</v>
      </c>
      <c r="Z226">
        <v>122712</v>
      </c>
      <c r="AA226">
        <v>157078</v>
      </c>
      <c r="AB226">
        <v>119242</v>
      </c>
      <c r="AC226">
        <v>228869</v>
      </c>
      <c r="AD226">
        <v>256390</v>
      </c>
    </row>
    <row r="227" spans="1:30" ht="12.75">
      <c r="A227" t="s">
        <v>219</v>
      </c>
      <c r="D227" s="16">
        <v>355349</v>
      </c>
      <c r="E227" s="16">
        <v>320961</v>
      </c>
      <c r="F227" s="16">
        <v>211631</v>
      </c>
      <c r="G227" s="16">
        <v>171177</v>
      </c>
      <c r="H227" s="10">
        <v>171028</v>
      </c>
      <c r="I227" s="10">
        <v>140947</v>
      </c>
      <c r="J227" s="21"/>
      <c r="L227">
        <v>87478</v>
      </c>
      <c r="M227">
        <v>75448</v>
      </c>
      <c r="N227">
        <v>56125</v>
      </c>
      <c r="O227">
        <v>61249</v>
      </c>
      <c r="P227">
        <v>71412</v>
      </c>
      <c r="Q227">
        <v>57320</v>
      </c>
      <c r="R227">
        <v>61888</v>
      </c>
      <c r="S227">
        <v>58418</v>
      </c>
      <c r="T227">
        <v>40744</v>
      </c>
      <c r="U227">
        <v>110298</v>
      </c>
      <c r="V227">
        <v>162697</v>
      </c>
      <c r="W227">
        <v>153150</v>
      </c>
      <c r="X227">
        <v>128456</v>
      </c>
      <c r="Y227">
        <v>133304</v>
      </c>
      <c r="Z227">
        <v>80319</v>
      </c>
      <c r="AA227">
        <v>98928</v>
      </c>
      <c r="AB227">
        <v>100376</v>
      </c>
      <c r="AC227">
        <v>124938</v>
      </c>
      <c r="AD227">
        <v>106972</v>
      </c>
    </row>
    <row r="228" spans="1:30" ht="12.75">
      <c r="A228" t="s">
        <v>379</v>
      </c>
      <c r="D228" s="16">
        <v>10954</v>
      </c>
      <c r="E228" s="16">
        <v>13418</v>
      </c>
      <c r="F228" s="16">
        <v>1901</v>
      </c>
      <c r="G228" s="16">
        <v>3562</v>
      </c>
      <c r="H228" s="10">
        <v>7311</v>
      </c>
      <c r="I228" s="10">
        <v>35740</v>
      </c>
      <c r="J228" s="21"/>
      <c r="L228">
        <v>23200</v>
      </c>
      <c r="M228">
        <v>26720</v>
      </c>
      <c r="N228">
        <v>20935</v>
      </c>
      <c r="O228">
        <v>33801</v>
      </c>
      <c r="P228">
        <v>32241</v>
      </c>
      <c r="Q228">
        <v>16828</v>
      </c>
      <c r="R228">
        <v>19756</v>
      </c>
      <c r="S228">
        <v>13530</v>
      </c>
      <c r="T228">
        <v>9215</v>
      </c>
      <c r="U228">
        <v>5280</v>
      </c>
      <c r="V228">
        <v>33935</v>
      </c>
      <c r="W228">
        <v>10323</v>
      </c>
      <c r="X228">
        <v>7162</v>
      </c>
      <c r="Y228">
        <v>17360</v>
      </c>
      <c r="Z228">
        <v>21557</v>
      </c>
      <c r="AA228">
        <v>26772</v>
      </c>
      <c r="AB228">
        <v>50518</v>
      </c>
      <c r="AC228">
        <v>65685</v>
      </c>
      <c r="AD228">
        <v>85300</v>
      </c>
    </row>
    <row r="229" spans="1:30" ht="12.75">
      <c r="A229" t="s">
        <v>661</v>
      </c>
      <c r="D229" s="16">
        <v>0</v>
      </c>
      <c r="E229" s="16">
        <v>0</v>
      </c>
      <c r="F229" s="16">
        <v>0</v>
      </c>
      <c r="G229" s="16">
        <v>0</v>
      </c>
      <c r="H229" s="10">
        <v>0</v>
      </c>
      <c r="I229" s="10">
        <v>0</v>
      </c>
      <c r="J229" s="21"/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252</v>
      </c>
      <c r="W229">
        <v>4256</v>
      </c>
      <c r="X229">
        <v>860</v>
      </c>
      <c r="Y229">
        <v>1931</v>
      </c>
      <c r="Z229">
        <v>0</v>
      </c>
      <c r="AA229">
        <v>0</v>
      </c>
      <c r="AB229">
        <v>742</v>
      </c>
      <c r="AC229">
        <v>85</v>
      </c>
      <c r="AD229">
        <v>627</v>
      </c>
    </row>
    <row r="230" spans="1:30" ht="12.75">
      <c r="A230" t="s">
        <v>47</v>
      </c>
      <c r="D230" s="16">
        <v>225305</v>
      </c>
      <c r="E230" s="16">
        <v>262961</v>
      </c>
      <c r="F230" s="16">
        <v>162237</v>
      </c>
      <c r="G230" s="16">
        <v>114191</v>
      </c>
      <c r="H230" s="10">
        <v>90651</v>
      </c>
      <c r="I230" s="10">
        <v>128552</v>
      </c>
      <c r="J230" s="21"/>
      <c r="L230">
        <v>44954</v>
      </c>
      <c r="M230">
        <v>30283</v>
      </c>
      <c r="N230">
        <v>29941</v>
      </c>
      <c r="O230">
        <v>39616</v>
      </c>
      <c r="P230">
        <v>41590</v>
      </c>
      <c r="Q230">
        <v>26122</v>
      </c>
      <c r="R230">
        <v>33288</v>
      </c>
      <c r="S230">
        <v>19373</v>
      </c>
      <c r="T230">
        <v>37482</v>
      </c>
      <c r="U230">
        <v>56095</v>
      </c>
      <c r="V230">
        <v>91772</v>
      </c>
      <c r="W230">
        <v>73931</v>
      </c>
      <c r="X230">
        <v>80991</v>
      </c>
      <c r="Y230">
        <v>109972</v>
      </c>
      <c r="Z230">
        <v>68456</v>
      </c>
      <c r="AA230">
        <v>72051</v>
      </c>
      <c r="AB230">
        <v>55951</v>
      </c>
      <c r="AC230">
        <v>120364</v>
      </c>
      <c r="AD230">
        <v>112456</v>
      </c>
    </row>
    <row r="231" spans="1:30" ht="12.75">
      <c r="A231" t="s">
        <v>1375</v>
      </c>
      <c r="D231" s="12">
        <f>SUM(D220:D230)</f>
        <v>6825861</v>
      </c>
      <c r="E231" s="12">
        <f>SUM(E220:E230)</f>
        <v>6968688</v>
      </c>
      <c r="F231" s="12">
        <f>SUM(F220:F230)</f>
        <v>5586363</v>
      </c>
      <c r="G231" s="12">
        <f>SUM(G220:G230)</f>
        <v>4474787</v>
      </c>
      <c r="J231" s="21"/>
      <c r="L231" s="12">
        <f>SUM(L220:L230)</f>
        <v>5065226</v>
      </c>
      <c r="M231" s="12">
        <f>SUM(M220:M230)</f>
        <v>4499847</v>
      </c>
      <c r="N231" s="12">
        <f>SUM(N220:N230)</f>
        <v>3916364</v>
      </c>
      <c r="O231" s="12">
        <f>SUM(O220:O230)</f>
        <v>4770072</v>
      </c>
      <c r="P231" s="12">
        <f>SUM(P220:P230)</f>
        <v>4425896</v>
      </c>
      <c r="Q231" s="12">
        <f aca="true" t="shared" si="13" ref="Q231:AD231">SUM(Q221:Q230)</f>
        <v>3513976</v>
      </c>
      <c r="R231" s="12">
        <f t="shared" si="13"/>
        <v>3183018</v>
      </c>
      <c r="S231" s="12">
        <f t="shared" si="13"/>
        <v>3604988</v>
      </c>
      <c r="T231" s="12">
        <f t="shared" si="13"/>
        <v>4010669</v>
      </c>
      <c r="U231" s="12">
        <f t="shared" si="13"/>
        <v>3309472</v>
      </c>
      <c r="V231" s="12">
        <f t="shared" si="13"/>
        <v>3412299</v>
      </c>
      <c r="W231" s="12">
        <f t="shared" si="13"/>
        <v>3176970</v>
      </c>
      <c r="X231" s="12">
        <f t="shared" si="13"/>
        <v>3494306</v>
      </c>
      <c r="Y231" s="12">
        <f t="shared" si="13"/>
        <v>4318857</v>
      </c>
      <c r="Z231" s="12">
        <f t="shared" si="13"/>
        <v>4022292</v>
      </c>
      <c r="AA231" s="12">
        <f t="shared" si="13"/>
        <v>3276589</v>
      </c>
      <c r="AB231" s="12">
        <f t="shared" si="13"/>
        <v>3392148</v>
      </c>
      <c r="AC231" s="12">
        <f t="shared" si="13"/>
        <v>3496640</v>
      </c>
      <c r="AD231" s="12">
        <f t="shared" si="13"/>
        <v>3519845</v>
      </c>
    </row>
    <row r="232" spans="4:10" ht="12.75">
      <c r="D232" s="16"/>
      <c r="E232" s="16"/>
      <c r="F232" s="16"/>
      <c r="G232" s="16"/>
      <c r="J232" s="21">
        <v>787189</v>
      </c>
    </row>
    <row r="233" spans="1:11" ht="12.75">
      <c r="A233" s="27" t="s">
        <v>123</v>
      </c>
      <c r="B233" s="27"/>
      <c r="C233" s="27"/>
      <c r="D233" s="29">
        <v>2114366</v>
      </c>
      <c r="E233" s="29">
        <v>2332989</v>
      </c>
      <c r="F233" s="29">
        <v>1666704</v>
      </c>
      <c r="G233" s="29"/>
      <c r="H233" s="27"/>
      <c r="I233" s="27"/>
      <c r="J233" s="33">
        <v>678044</v>
      </c>
      <c r="K233" s="27"/>
    </row>
    <row r="234" spans="1:10" ht="12.75">
      <c r="A234" s="4" t="s">
        <v>1156</v>
      </c>
      <c r="C234">
        <v>5</v>
      </c>
      <c r="D234" s="12">
        <v>2173719</v>
      </c>
      <c r="E234" s="12">
        <v>2351065</v>
      </c>
      <c r="F234" s="12">
        <v>1683189</v>
      </c>
      <c r="G234" s="16"/>
      <c r="J234" s="21">
        <v>2172013</v>
      </c>
    </row>
    <row r="235" spans="4:19" ht="12.75">
      <c r="D235" s="16"/>
      <c r="E235" s="16"/>
      <c r="F235" s="16"/>
      <c r="G235" s="16"/>
      <c r="S235" s="21">
        <v>2493662</v>
      </c>
    </row>
    <row r="236" spans="1:39" ht="12.75">
      <c r="A236" s="5" t="s">
        <v>754</v>
      </c>
      <c r="C236">
        <f>SUM(C6:C234)</f>
        <v>1097</v>
      </c>
      <c r="D236" s="12">
        <f>D32+D54+D76+D99+D124+D137+D157+D170+D181+D194+D217+D231+D234</f>
        <v>39814745</v>
      </c>
      <c r="E236" s="12">
        <f>E32+E54+E76+E99+E124+E137+E157+E170+E181+E194+E217+E231+E234</f>
        <v>39913997</v>
      </c>
      <c r="F236" s="12">
        <f>F32+F54+F76+F99+F124+F137+F157+F170+F181+F194+F217+F231+F234</f>
        <v>33175942</v>
      </c>
      <c r="G236" s="12">
        <v>30709685</v>
      </c>
      <c r="H236" s="4"/>
      <c r="I236" s="4"/>
      <c r="J236" s="4">
        <v>40298</v>
      </c>
      <c r="K236" s="12">
        <v>27885675</v>
      </c>
      <c r="L236" s="12"/>
      <c r="M236" s="12"/>
      <c r="N236" s="12">
        <v>38030</v>
      </c>
      <c r="O236" s="12">
        <v>23046972</v>
      </c>
      <c r="S236" s="12">
        <f>D236</f>
        <v>39814745</v>
      </c>
      <c r="T236" s="12">
        <f aca="true" t="shared" si="14" ref="T236:AM236">K32+K54+K76+K99+K124+K137+K157+K170+K181+K194+K217+K231+K234</f>
        <v>10155351</v>
      </c>
      <c r="U236" s="12">
        <f t="shared" si="14"/>
        <v>20429602</v>
      </c>
      <c r="V236" s="12">
        <f t="shared" si="14"/>
        <v>20194777</v>
      </c>
      <c r="W236" s="12">
        <f t="shared" si="14"/>
        <v>18516354</v>
      </c>
      <c r="X236" s="12">
        <f t="shared" si="14"/>
        <v>18481411</v>
      </c>
      <c r="Y236" s="12">
        <f t="shared" si="14"/>
        <v>15774884</v>
      </c>
      <c r="Z236" s="12">
        <f t="shared" si="14"/>
        <v>14317956</v>
      </c>
      <c r="AA236" s="12">
        <f t="shared" si="14"/>
        <v>15131858</v>
      </c>
      <c r="AB236" s="12">
        <f t="shared" si="14"/>
        <v>14549836</v>
      </c>
      <c r="AC236" s="12">
        <f t="shared" si="14"/>
        <v>14799196</v>
      </c>
      <c r="AD236" s="12">
        <f t="shared" si="14"/>
        <v>16359920</v>
      </c>
      <c r="AE236" s="12">
        <f t="shared" si="14"/>
        <v>16439563</v>
      </c>
      <c r="AF236" s="12">
        <f t="shared" si="14"/>
        <v>16634039</v>
      </c>
      <c r="AG236" s="12">
        <f t="shared" si="14"/>
        <v>17495951</v>
      </c>
      <c r="AH236" s="12">
        <f t="shared" si="14"/>
        <v>21787800</v>
      </c>
      <c r="AI236" s="12">
        <f t="shared" si="14"/>
        <v>20152792</v>
      </c>
      <c r="AJ236" s="12">
        <f t="shared" si="14"/>
        <v>18606975</v>
      </c>
      <c r="AK236" s="12">
        <f t="shared" si="14"/>
        <v>18544436</v>
      </c>
      <c r="AL236" s="12">
        <f t="shared" si="14"/>
        <v>19009152</v>
      </c>
      <c r="AM236" s="12">
        <f t="shared" si="14"/>
        <v>19380240</v>
      </c>
    </row>
    <row r="237" ht="12.75">
      <c r="AA237" s="10"/>
    </row>
    <row r="238" spans="1:12" ht="12.75">
      <c r="A238" t="s">
        <v>185</v>
      </c>
      <c r="D238">
        <v>45680</v>
      </c>
      <c r="H238">
        <v>45997</v>
      </c>
      <c r="L238">
        <v>41576</v>
      </c>
    </row>
    <row r="239" spans="1:12" ht="12.75">
      <c r="A239" t="s">
        <v>943</v>
      </c>
      <c r="D239" s="3">
        <f>D236/D238</f>
        <v>871.6012478108581</v>
      </c>
      <c r="E239" s="4" t="s">
        <v>866</v>
      </c>
      <c r="F239" s="4"/>
      <c r="G239" s="4"/>
      <c r="H239" s="3">
        <f>E236/H238</f>
        <v>867.7521794899667</v>
      </c>
      <c r="I239" s="4"/>
      <c r="J239" s="4"/>
      <c r="K239" s="4"/>
      <c r="L239" s="3">
        <f>F236/L238</f>
        <v>797.9589667115644</v>
      </c>
    </row>
    <row r="241" spans="1:7" ht="12.75">
      <c r="A241" t="s">
        <v>354</v>
      </c>
      <c r="D241" s="10"/>
      <c r="E241" s="10"/>
      <c r="F241" t="s">
        <v>3</v>
      </c>
      <c r="G241" s="2">
        <f>D236/1002</f>
        <v>39735.2744510978</v>
      </c>
    </row>
    <row r="242" spans="4:31" ht="12.75">
      <c r="D242" s="10"/>
      <c r="E242" s="10"/>
      <c r="AE242">
        <v>309653</v>
      </c>
    </row>
    <row r="243" spans="4:31" ht="12.75">
      <c r="D243" s="10"/>
      <c r="E243" s="10"/>
      <c r="AE243">
        <v>678044</v>
      </c>
    </row>
    <row r="244" spans="3:10" ht="12.75">
      <c r="C244" t="s">
        <v>184</v>
      </c>
      <c r="D244" s="10">
        <v>1972</v>
      </c>
      <c r="E244" s="10">
        <v>1973</v>
      </c>
      <c r="F244">
        <v>1974</v>
      </c>
      <c r="G244">
        <v>1975</v>
      </c>
      <c r="H244">
        <v>1976</v>
      </c>
      <c r="I244">
        <v>1977</v>
      </c>
      <c r="J244">
        <v>1978</v>
      </c>
    </row>
    <row r="245" spans="1:5" ht="12.75">
      <c r="A245" t="s">
        <v>184</v>
      </c>
      <c r="D245" s="10"/>
      <c r="E245" s="10"/>
    </row>
    <row r="246" spans="1:9" ht="12.75">
      <c r="A246">
        <v>9</v>
      </c>
      <c r="C246" t="s">
        <v>1455</v>
      </c>
      <c r="D246" s="10">
        <v>241338</v>
      </c>
      <c r="E246" s="10">
        <v>255039</v>
      </c>
      <c r="F246">
        <v>234897</v>
      </c>
      <c r="G246">
        <v>217712</v>
      </c>
      <c r="H246" s="10">
        <v>291834</v>
      </c>
      <c r="I246">
        <v>284449</v>
      </c>
    </row>
    <row r="247" spans="3:9" ht="12.75">
      <c r="C247" t="s">
        <v>752</v>
      </c>
      <c r="D247" s="10">
        <v>38036</v>
      </c>
      <c r="E247" s="10">
        <v>40298</v>
      </c>
      <c r="F247" s="10">
        <v>39139</v>
      </c>
      <c r="G247" s="10">
        <v>41567</v>
      </c>
      <c r="H247" s="10">
        <v>45997</v>
      </c>
      <c r="I247" s="10">
        <v>45680</v>
      </c>
    </row>
    <row r="248" spans="1:9" ht="12.75">
      <c r="A248" t="s">
        <v>1379</v>
      </c>
      <c r="C248" t="s">
        <v>1375</v>
      </c>
      <c r="D248" s="10">
        <f aca="true" t="shared" si="15" ref="D248:I248">SUM(D246:D247)</f>
        <v>279374</v>
      </c>
      <c r="E248" s="10">
        <f t="shared" si="15"/>
        <v>295337</v>
      </c>
      <c r="F248" s="10">
        <f t="shared" si="15"/>
        <v>274036</v>
      </c>
      <c r="G248" s="10">
        <f t="shared" si="15"/>
        <v>259279</v>
      </c>
      <c r="H248" s="10">
        <f t="shared" si="15"/>
        <v>337831</v>
      </c>
      <c r="I248" s="10">
        <f t="shared" si="15"/>
        <v>330129</v>
      </c>
    </row>
    <row r="249" spans="1:9" ht="12.75">
      <c r="A249" t="s">
        <v>1343</v>
      </c>
      <c r="C249" t="s">
        <v>1343</v>
      </c>
      <c r="D249" s="10">
        <v>1914271</v>
      </c>
      <c r="E249" s="10">
        <v>2029202</v>
      </c>
      <c r="F249">
        <v>1926892</v>
      </c>
      <c r="G249">
        <v>1756974</v>
      </c>
      <c r="H249">
        <v>1843922</v>
      </c>
      <c r="I249">
        <v>1705592</v>
      </c>
    </row>
    <row r="250" spans="4:5" ht="12.75">
      <c r="D250" s="10"/>
      <c r="E250" s="10"/>
    </row>
    <row r="251" spans="1:9" ht="12.75">
      <c r="A251" t="s">
        <v>621</v>
      </c>
      <c r="C251" t="s">
        <v>621</v>
      </c>
      <c r="D251" s="10">
        <f aca="true" t="shared" si="16" ref="D251:I251">D249-D248</f>
        <v>1634897</v>
      </c>
      <c r="E251" s="10">
        <f t="shared" si="16"/>
        <v>1733865</v>
      </c>
      <c r="F251" s="10">
        <f t="shared" si="16"/>
        <v>1652856</v>
      </c>
      <c r="G251" s="10">
        <f t="shared" si="16"/>
        <v>1497695</v>
      </c>
      <c r="H251" s="10">
        <f t="shared" si="16"/>
        <v>1506091</v>
      </c>
      <c r="I251" s="10">
        <f t="shared" si="16"/>
        <v>1375463</v>
      </c>
    </row>
    <row r="252" spans="4:5" ht="12.75">
      <c r="D252" s="10"/>
      <c r="E252" s="10"/>
    </row>
    <row r="253" spans="1:9" ht="12.75">
      <c r="A253" t="s">
        <v>10</v>
      </c>
      <c r="C253" t="s">
        <v>14</v>
      </c>
      <c r="D253" s="10">
        <f aca="true" t="shared" si="17" ref="D253:I253">D248/D251</f>
        <v>0.17088171303757974</v>
      </c>
      <c r="E253" s="10">
        <f t="shared" si="17"/>
        <v>0.17033448394194473</v>
      </c>
      <c r="F253" s="15">
        <f t="shared" si="17"/>
        <v>0.1657954473952964</v>
      </c>
      <c r="G253" s="15">
        <f t="shared" si="17"/>
        <v>0.1731186923906403</v>
      </c>
      <c r="H253" s="15">
        <f t="shared" si="17"/>
        <v>0.22430981926058915</v>
      </c>
      <c r="I253" s="15">
        <f t="shared" si="17"/>
        <v>0.24001299925915856</v>
      </c>
    </row>
    <row r="254" spans="4:9" ht="12.75">
      <c r="D254" s="10"/>
      <c r="E254" s="10"/>
      <c r="G254">
        <v>797</v>
      </c>
      <c r="H254">
        <v>867</v>
      </c>
      <c r="I254">
        <v>871</v>
      </c>
    </row>
    <row r="255" spans="1:9" ht="12.75">
      <c r="A255" t="s">
        <v>1344</v>
      </c>
      <c r="D255" s="10">
        <v>619336676</v>
      </c>
      <c r="E255" s="10">
        <v>697753866</v>
      </c>
      <c r="F255">
        <v>762347427</v>
      </c>
      <c r="G255">
        <v>751157165</v>
      </c>
      <c r="H255">
        <v>862091932</v>
      </c>
      <c r="I255">
        <v>871999102</v>
      </c>
    </row>
    <row r="256" spans="1:9" ht="12.75">
      <c r="A256" t="s">
        <v>753</v>
      </c>
      <c r="D256" s="10">
        <v>23046972</v>
      </c>
      <c r="E256" s="10">
        <v>27885675</v>
      </c>
      <c r="F256">
        <v>30709685</v>
      </c>
      <c r="G256">
        <v>33175602</v>
      </c>
      <c r="H256">
        <v>39913997</v>
      </c>
      <c r="I256">
        <v>39814745</v>
      </c>
    </row>
    <row r="257" spans="1:9" ht="12.75">
      <c r="A257" t="s">
        <v>1457</v>
      </c>
      <c r="D257" s="10">
        <v>117410399</v>
      </c>
      <c r="E257" s="21">
        <v>135124971</v>
      </c>
      <c r="F257">
        <v>140718760</v>
      </c>
      <c r="G257">
        <v>139626344</v>
      </c>
      <c r="H257">
        <v>166947365</v>
      </c>
      <c r="I257">
        <v>169710365</v>
      </c>
    </row>
    <row r="258" spans="4:5" ht="12.75">
      <c r="D258" s="10"/>
      <c r="E258" s="10"/>
    </row>
    <row r="259" spans="1:11" ht="12.75">
      <c r="A259" t="s">
        <v>626</v>
      </c>
      <c r="D259" s="10">
        <f aca="true" t="shared" si="18" ref="D259:I259">SUM(D256:D257)</f>
        <v>140457371</v>
      </c>
      <c r="E259" s="10">
        <f t="shared" si="18"/>
        <v>163010646</v>
      </c>
      <c r="F259" s="16">
        <f t="shared" si="18"/>
        <v>171428445</v>
      </c>
      <c r="G259" s="16">
        <f t="shared" si="18"/>
        <v>172801946</v>
      </c>
      <c r="H259" s="16">
        <f t="shared" si="18"/>
        <v>206861362</v>
      </c>
      <c r="I259" s="16">
        <f t="shared" si="18"/>
        <v>209525110</v>
      </c>
      <c r="J259" s="17">
        <f>I259/D259</f>
        <v>1.4917345277664353</v>
      </c>
      <c r="K259" s="17">
        <f>J259-1.41</f>
        <v>0.08173452776643542</v>
      </c>
    </row>
    <row r="260" spans="1:11" ht="12.75">
      <c r="A260" t="s">
        <v>8</v>
      </c>
      <c r="D260" s="17"/>
      <c r="E260" s="17">
        <f>E259/D259</f>
        <v>1.1605702487482839</v>
      </c>
      <c r="F260" s="17">
        <f>F259/E259</f>
        <v>1.051639565921357</v>
      </c>
      <c r="G260" s="17">
        <f>G259/F259</f>
        <v>1.0080120950755869</v>
      </c>
      <c r="H260" s="17">
        <f>H259/G259</f>
        <v>1.197100882185667</v>
      </c>
      <c r="I260" s="17">
        <f>I259/H259</f>
        <v>1.012876972162641</v>
      </c>
      <c r="J260" s="17"/>
      <c r="K260" s="17"/>
    </row>
    <row r="261" spans="1:11" ht="12.75">
      <c r="A261" t="s">
        <v>623</v>
      </c>
      <c r="D261" s="10">
        <f aca="true" t="shared" si="19" ref="D261:I261">D255-D259</f>
        <v>478879305</v>
      </c>
      <c r="E261" s="10">
        <f t="shared" si="19"/>
        <v>534743220</v>
      </c>
      <c r="F261" s="16">
        <f t="shared" si="19"/>
        <v>590918982</v>
      </c>
      <c r="G261" s="16">
        <f t="shared" si="19"/>
        <v>578355219</v>
      </c>
      <c r="H261" s="16">
        <f t="shared" si="19"/>
        <v>655230570</v>
      </c>
      <c r="I261" s="16">
        <f t="shared" si="19"/>
        <v>662473992</v>
      </c>
      <c r="J261" s="17">
        <f>I261/D261</f>
        <v>1.38338404913948</v>
      </c>
      <c r="K261" s="17">
        <f>J261-1.41</f>
        <v>-0.026615950860519932</v>
      </c>
    </row>
    <row r="262" spans="1:11" ht="12.75">
      <c r="A262" t="s">
        <v>8</v>
      </c>
      <c r="D262" s="17"/>
      <c r="E262" s="17">
        <f>E261/D261</f>
        <v>1.116655521374013</v>
      </c>
      <c r="F262" s="17">
        <f>F261/E261</f>
        <v>1.1050518452576172</v>
      </c>
      <c r="G262" s="17">
        <f>G261/F261</f>
        <v>0.9787386031203851</v>
      </c>
      <c r="H262" s="17">
        <f>H261/G261</f>
        <v>1.1329206488927699</v>
      </c>
      <c r="I262" s="17">
        <f>I261/H261</f>
        <v>1.0110547680948403</v>
      </c>
      <c r="K262" t="s">
        <v>530</v>
      </c>
    </row>
    <row r="263" spans="1:9" ht="12.75">
      <c r="A263" t="s">
        <v>14</v>
      </c>
      <c r="D263" s="17">
        <f aca="true" t="shared" si="20" ref="D263:I263">D259/D261</f>
        <v>0.2933043243537116</v>
      </c>
      <c r="E263" s="17">
        <f t="shared" si="20"/>
        <v>0.3048391076374937</v>
      </c>
      <c r="F263" s="17">
        <f t="shared" si="20"/>
        <v>0.2901048201562088</v>
      </c>
      <c r="G263" s="17">
        <f t="shared" si="20"/>
        <v>0.29878168351066614</v>
      </c>
      <c r="H263" s="17">
        <f t="shared" si="20"/>
        <v>0.3157077393382302</v>
      </c>
      <c r="I263" s="17">
        <f t="shared" si="20"/>
        <v>0.31627673317022836</v>
      </c>
    </row>
    <row r="264" spans="1:11" ht="12.75">
      <c r="A264" t="s">
        <v>625</v>
      </c>
      <c r="D264" s="10">
        <f aca="true" t="shared" si="21" ref="D264:I264">D259/D248</f>
        <v>502.7574899596956</v>
      </c>
      <c r="E264" s="10">
        <f t="shared" si="21"/>
        <v>551.9479306690323</v>
      </c>
      <c r="F264" s="2">
        <f t="shared" si="21"/>
        <v>625.5690675677648</v>
      </c>
      <c r="G264" s="2">
        <f t="shared" si="21"/>
        <v>666.4710447047389</v>
      </c>
      <c r="H264" s="2">
        <f t="shared" si="21"/>
        <v>612.3220249177843</v>
      </c>
      <c r="I264" s="2">
        <f t="shared" si="21"/>
        <v>634.6764749537302</v>
      </c>
      <c r="J264" s="17">
        <f>I264/D264</f>
        <v>1.2623908895014377</v>
      </c>
      <c r="K264" s="17">
        <f>J264-1.41</f>
        <v>-0.14760911049856218</v>
      </c>
    </row>
    <row r="265" spans="1:11" ht="12.75">
      <c r="A265" t="s">
        <v>9</v>
      </c>
      <c r="D265" s="10"/>
      <c r="E265" s="10">
        <f>E264/D264</f>
        <v>1.097841288676336</v>
      </c>
      <c r="F265" s="18">
        <f>F264/E264</f>
        <v>1.1333842067484412</v>
      </c>
      <c r="G265" s="18">
        <f>G264/F264</f>
        <v>1.0653836310928904</v>
      </c>
      <c r="H265" s="18">
        <f>H264/G264</f>
        <v>0.9187526296645884</v>
      </c>
      <c r="I265" s="18">
        <f>I264/H264</f>
        <v>1.0365076693737212</v>
      </c>
      <c r="J265" s="17"/>
      <c r="K265" s="17"/>
    </row>
    <row r="266" spans="1:11" ht="12.75">
      <c r="A266" t="s">
        <v>622</v>
      </c>
      <c r="D266" s="10">
        <f aca="true" t="shared" si="22" ref="D266:I266">D261/D251</f>
        <v>292.9109937812596</v>
      </c>
      <c r="E266" s="10">
        <f t="shared" si="22"/>
        <v>308.41110467077885</v>
      </c>
      <c r="F266" s="2">
        <f t="shared" si="22"/>
        <v>357.5138923172981</v>
      </c>
      <c r="G266" s="2">
        <f t="shared" si="22"/>
        <v>386.163550656175</v>
      </c>
      <c r="H266" s="2">
        <f t="shared" si="22"/>
        <v>435.05377165124816</v>
      </c>
      <c r="I266" s="2">
        <f t="shared" si="22"/>
        <v>481.6370865664871</v>
      </c>
      <c r="J266" s="17">
        <f>I266/D266</f>
        <v>1.6443120838481213</v>
      </c>
      <c r="K266" s="17">
        <f>J266-1.41</f>
        <v>0.2343120838481214</v>
      </c>
    </row>
    <row r="267" spans="4:9" ht="12.75">
      <c r="D267" s="10"/>
      <c r="E267" s="10">
        <f>E266/D266</f>
        <v>1.0529174773859613</v>
      </c>
      <c r="F267" s="18">
        <f>F266/E266</f>
        <v>1.1592121259671737</v>
      </c>
      <c r="G267" s="18">
        <f>G266/F266</f>
        <v>1.080135790397342</v>
      </c>
      <c r="H267" s="18">
        <f>H266/G266</f>
        <v>1.1266049602868995</v>
      </c>
      <c r="I267" s="18">
        <f>I266/H266</f>
        <v>1.107074844423097</v>
      </c>
    </row>
    <row r="268" spans="1:9" ht="12.75">
      <c r="A268" t="s">
        <v>652</v>
      </c>
      <c r="D268" s="10">
        <f aca="true" t="shared" si="23" ref="D268:I268">D259/D261</f>
        <v>0.2933043243537116</v>
      </c>
      <c r="E268" s="10">
        <f t="shared" si="23"/>
        <v>0.3048391076374937</v>
      </c>
      <c r="F268" s="15">
        <f t="shared" si="23"/>
        <v>0.2901048201562088</v>
      </c>
      <c r="G268" s="15">
        <f t="shared" si="23"/>
        <v>0.29878168351066614</v>
      </c>
      <c r="H268" s="15">
        <f t="shared" si="23"/>
        <v>0.3157077393382302</v>
      </c>
      <c r="I268" s="15">
        <f t="shared" si="23"/>
        <v>0.31627673317022836</v>
      </c>
    </row>
    <row r="269" spans="4:5" ht="12.75">
      <c r="D269" s="10"/>
      <c r="E269" s="10"/>
    </row>
    <row r="270" spans="2:9" ht="12.75">
      <c r="B270" t="s">
        <v>722</v>
      </c>
      <c r="D270" s="20">
        <v>1972</v>
      </c>
      <c r="E270" s="20">
        <v>1973</v>
      </c>
      <c r="F270">
        <v>1974</v>
      </c>
      <c r="G270">
        <v>1975</v>
      </c>
      <c r="H270">
        <v>1976</v>
      </c>
      <c r="I270">
        <v>1977</v>
      </c>
    </row>
    <row r="271" spans="1:9" ht="12.75">
      <c r="A271" t="s">
        <v>651</v>
      </c>
      <c r="B271">
        <v>2296</v>
      </c>
      <c r="D271" s="10">
        <f aca="true" t="shared" si="24" ref="D271:I271">D259/$B$271</f>
        <v>61174.813153310104</v>
      </c>
      <c r="E271" s="10">
        <f t="shared" si="24"/>
        <v>70997.6681184669</v>
      </c>
      <c r="F271" s="16">
        <f t="shared" si="24"/>
        <v>74663.9568815331</v>
      </c>
      <c r="G271" s="16">
        <f t="shared" si="24"/>
        <v>75262.17160278745</v>
      </c>
      <c r="H271" s="16">
        <f t="shared" si="24"/>
        <v>90096.41202090592</v>
      </c>
      <c r="I271" s="16">
        <f t="shared" si="24"/>
        <v>91256.58101045297</v>
      </c>
    </row>
    <row r="272" spans="1:9" ht="12.75">
      <c r="A272" t="s">
        <v>605</v>
      </c>
      <c r="B272">
        <v>7210</v>
      </c>
      <c r="D272" s="10">
        <f aca="true" t="shared" si="25" ref="D272:I272">D261/$B$272</f>
        <v>66418.76629680999</v>
      </c>
      <c r="E272" s="10">
        <f t="shared" si="25"/>
        <v>74166.88210818308</v>
      </c>
      <c r="F272" s="16">
        <f t="shared" si="25"/>
        <v>81958.24993065187</v>
      </c>
      <c r="G272" s="16">
        <f t="shared" si="25"/>
        <v>80215.70305131761</v>
      </c>
      <c r="H272" s="16">
        <f t="shared" si="25"/>
        <v>90878.02635228849</v>
      </c>
      <c r="I272" s="16">
        <f t="shared" si="25"/>
        <v>91882.66185852981</v>
      </c>
    </row>
    <row r="273" spans="1:5" ht="12.75">
      <c r="A273" t="s">
        <v>11</v>
      </c>
      <c r="B273">
        <f>B271/B272</f>
        <v>0.31844660194174756</v>
      </c>
      <c r="D273" s="10"/>
      <c r="E273" s="10"/>
    </row>
    <row r="274" spans="1:5" ht="12.75">
      <c r="A274" t="s">
        <v>353</v>
      </c>
      <c r="D274" s="10"/>
      <c r="E274" s="10"/>
    </row>
    <row r="275" spans="1:9" ht="12.75">
      <c r="A275" t="s">
        <v>651</v>
      </c>
      <c r="D275" s="10">
        <f aca="true" t="shared" si="26" ref="D275:I275">96+1427+1002</f>
        <v>2525</v>
      </c>
      <c r="E275" s="10">
        <f t="shared" si="26"/>
        <v>2525</v>
      </c>
      <c r="F275">
        <f t="shared" si="26"/>
        <v>2525</v>
      </c>
      <c r="G275">
        <f t="shared" si="26"/>
        <v>2525</v>
      </c>
      <c r="H275">
        <f t="shared" si="26"/>
        <v>2525</v>
      </c>
      <c r="I275">
        <f t="shared" si="26"/>
        <v>2525</v>
      </c>
    </row>
    <row r="276" spans="1:9" ht="12.75">
      <c r="A276" t="s">
        <v>605</v>
      </c>
      <c r="D276" s="10">
        <f aca="true" t="shared" si="27" ref="D276:I276">13595-D275</f>
        <v>11070</v>
      </c>
      <c r="E276" s="10">
        <f t="shared" si="27"/>
        <v>11070</v>
      </c>
      <c r="F276">
        <f t="shared" si="27"/>
        <v>11070</v>
      </c>
      <c r="G276">
        <f t="shared" si="27"/>
        <v>11070</v>
      </c>
      <c r="H276">
        <f t="shared" si="27"/>
        <v>11070</v>
      </c>
      <c r="I276">
        <f t="shared" si="27"/>
        <v>11070</v>
      </c>
    </row>
    <row r="277" spans="1:9" ht="12.75">
      <c r="A277" t="s">
        <v>7</v>
      </c>
      <c r="D277" s="15">
        <f aca="true" t="shared" si="28" ref="D277:I277">D275/D276</f>
        <v>0.22809394760614274</v>
      </c>
      <c r="E277" s="15">
        <f t="shared" si="28"/>
        <v>0.22809394760614274</v>
      </c>
      <c r="F277" s="15">
        <f t="shared" si="28"/>
        <v>0.22809394760614274</v>
      </c>
      <c r="G277" s="15">
        <f t="shared" si="28"/>
        <v>0.22809394760614274</v>
      </c>
      <c r="H277" s="15">
        <f t="shared" si="28"/>
        <v>0.22809394760614274</v>
      </c>
      <c r="I277" s="15">
        <f t="shared" si="28"/>
        <v>0.22809394760614274</v>
      </c>
    </row>
    <row r="278" spans="4:9" ht="12.75">
      <c r="D278" s="20">
        <v>1972</v>
      </c>
      <c r="E278" s="20">
        <v>1973</v>
      </c>
      <c r="F278">
        <v>1974</v>
      </c>
      <c r="G278">
        <v>1975</v>
      </c>
      <c r="H278">
        <v>1976</v>
      </c>
      <c r="I278">
        <v>1977</v>
      </c>
    </row>
    <row r="279" spans="1:9" ht="12.75">
      <c r="A279" t="s">
        <v>4</v>
      </c>
      <c r="C279" t="s">
        <v>651</v>
      </c>
      <c r="D279" s="10">
        <f aca="true" t="shared" si="29" ref="D279:I279">D259/D275</f>
        <v>55626.68158415842</v>
      </c>
      <c r="E279" s="10">
        <f t="shared" si="29"/>
        <v>64558.671683168315</v>
      </c>
      <c r="F279" s="16">
        <f t="shared" si="29"/>
        <v>67892.45346534654</v>
      </c>
      <c r="G279" s="16">
        <f t="shared" si="29"/>
        <v>68436.41425742574</v>
      </c>
      <c r="H279" s="16">
        <f t="shared" si="29"/>
        <v>81925.29188118812</v>
      </c>
      <c r="I279" s="16">
        <f t="shared" si="29"/>
        <v>82980.24158415842</v>
      </c>
    </row>
    <row r="280" spans="3:9" ht="12.75">
      <c r="C280" t="s">
        <v>605</v>
      </c>
      <c r="D280" s="10">
        <f aca="true" t="shared" si="30" ref="D280:I280">D261/D276</f>
        <v>43259.19647696477</v>
      </c>
      <c r="E280" s="10">
        <f t="shared" si="30"/>
        <v>48305.62059620596</v>
      </c>
      <c r="F280" s="16">
        <f t="shared" si="30"/>
        <v>53380.21517615176</v>
      </c>
      <c r="G280" s="16">
        <f t="shared" si="30"/>
        <v>52245.27723577236</v>
      </c>
      <c r="H280" s="16">
        <f t="shared" si="30"/>
        <v>59189.75338753388</v>
      </c>
      <c r="I280" s="16">
        <f t="shared" si="30"/>
        <v>59844.08238482385</v>
      </c>
    </row>
    <row r="281" spans="4:5" ht="12.75">
      <c r="D281" s="10"/>
      <c r="E281" s="10"/>
    </row>
    <row r="282" spans="1:9" ht="12.75">
      <c r="A282" t="s">
        <v>6</v>
      </c>
      <c r="D282" s="15">
        <f aca="true" t="shared" si="31" ref="D282:I282">D279/D280</f>
        <v>1.2858926220180547</v>
      </c>
      <c r="E282" s="15">
        <f t="shared" si="31"/>
        <v>1.3364629392265568</v>
      </c>
      <c r="F282" s="15">
        <f t="shared" si="31"/>
        <v>1.2718654887640524</v>
      </c>
      <c r="G282" s="15">
        <f t="shared" si="31"/>
        <v>1.3099062322626036</v>
      </c>
      <c r="H282" s="15">
        <f t="shared" si="31"/>
        <v>1.384112742366023</v>
      </c>
      <c r="I282" s="15">
        <f t="shared" si="31"/>
        <v>1.3866073014631397</v>
      </c>
    </row>
    <row r="283" spans="4:5" ht="12.75">
      <c r="D283" s="10"/>
      <c r="E283" s="10"/>
    </row>
    <row r="284" spans="4:5" ht="12.75">
      <c r="D284" s="10"/>
      <c r="E284" s="10"/>
    </row>
    <row r="285" spans="1:5" ht="12.75">
      <c r="A285" t="s">
        <v>137</v>
      </c>
      <c r="B285" t="s">
        <v>353</v>
      </c>
      <c r="C285">
        <v>49800</v>
      </c>
      <c r="D285" s="10"/>
      <c r="E285" s="10"/>
    </row>
    <row r="286" spans="3:5" ht="12.75">
      <c r="C286" s="10">
        <v>4087000000</v>
      </c>
      <c r="D286" s="10"/>
      <c r="E286" s="10"/>
    </row>
    <row r="287" spans="2:5" ht="12.75">
      <c r="B287" t="s">
        <v>337</v>
      </c>
      <c r="C287" s="16">
        <f>C286/C285</f>
        <v>82068.27309236948</v>
      </c>
      <c r="D287" s="10"/>
      <c r="E287" s="10"/>
    </row>
    <row r="288" spans="4:6" ht="12.75">
      <c r="D288" s="10"/>
      <c r="E288" s="10" t="s">
        <v>231</v>
      </c>
      <c r="F288" t="s">
        <v>1398</v>
      </c>
    </row>
    <row r="289" spans="1:6" ht="12.75">
      <c r="A289" t="s">
        <v>135</v>
      </c>
      <c r="C289">
        <v>44417</v>
      </c>
      <c r="D289" s="10"/>
      <c r="E289" s="10">
        <v>14250</v>
      </c>
      <c r="F289">
        <v>27066</v>
      </c>
    </row>
    <row r="290" spans="3:6" ht="12.75">
      <c r="C290">
        <v>1290829000</v>
      </c>
      <c r="D290" s="10"/>
      <c r="E290" s="10">
        <v>484901071</v>
      </c>
      <c r="F290">
        <v>989016000</v>
      </c>
    </row>
    <row r="291" spans="3:6" ht="12.75">
      <c r="C291" s="16">
        <f>C290/C289</f>
        <v>29061.598036787716</v>
      </c>
      <c r="D291" s="10"/>
      <c r="E291" s="10">
        <f>E290/E289</f>
        <v>34028.145333333334</v>
      </c>
      <c r="F291" s="16">
        <f>F290/F289</f>
        <v>36540.90002216803</v>
      </c>
    </row>
    <row r="292" spans="4:5" ht="12.75">
      <c r="D292" s="10"/>
      <c r="E292" s="10"/>
    </row>
    <row r="293" spans="1:5" ht="12.75">
      <c r="A293" t="s">
        <v>136</v>
      </c>
      <c r="C293">
        <v>42102</v>
      </c>
      <c r="D293" s="10"/>
      <c r="E293" s="10"/>
    </row>
    <row r="294" spans="3:5" ht="12.75">
      <c r="C294">
        <v>1320960000</v>
      </c>
      <c r="D294" s="10"/>
      <c r="E294" s="10"/>
    </row>
    <row r="295" spans="3:5" ht="12.75">
      <c r="C295" s="16">
        <f>C294/C293</f>
        <v>31375.231580447486</v>
      </c>
      <c r="D295" s="10"/>
      <c r="E295" s="10"/>
    </row>
    <row r="296" spans="4:5" ht="12.75">
      <c r="D296" s="10"/>
      <c r="E296" s="10"/>
    </row>
    <row r="297" spans="4:5" ht="12.75">
      <c r="D297" s="10"/>
      <c r="E297" s="10"/>
    </row>
    <row r="298" spans="4:5" ht="12.75">
      <c r="D298" s="10"/>
      <c r="E298" s="10"/>
    </row>
    <row r="299" spans="4:5" ht="12.75">
      <c r="D299" s="10"/>
      <c r="E299" s="10"/>
    </row>
    <row r="300" spans="4:5" ht="12.75">
      <c r="D300" s="10"/>
      <c r="E300" s="10"/>
    </row>
    <row r="301" spans="4:5" ht="12.75">
      <c r="D301" s="10"/>
      <c r="E301" s="10"/>
    </row>
    <row r="302" spans="4:5" ht="12.75">
      <c r="D302" s="10"/>
      <c r="E302" s="10"/>
    </row>
    <row r="303" spans="4:5" ht="12.75">
      <c r="D303" s="10"/>
      <c r="E303" s="10"/>
    </row>
    <row r="304" spans="4:5" ht="12.75">
      <c r="D304" s="10"/>
      <c r="E304" s="10"/>
    </row>
    <row r="305" spans="4:5" ht="12.75">
      <c r="D305" s="10"/>
      <c r="E305" s="10"/>
    </row>
    <row r="306" spans="4:5" ht="12.75">
      <c r="D306" s="10"/>
      <c r="E306" s="10"/>
    </row>
    <row r="307" spans="4:5" ht="12.75">
      <c r="D307" s="10"/>
      <c r="E307" s="10"/>
    </row>
    <row r="308" spans="4:5" ht="12.75">
      <c r="D308" s="10"/>
      <c r="E308" s="10"/>
    </row>
    <row r="309" spans="4:5" ht="12.75">
      <c r="D309" s="10"/>
      <c r="E309" s="10"/>
    </row>
    <row r="310" spans="4:5" ht="12.75">
      <c r="D310" s="10"/>
      <c r="E310" s="10"/>
    </row>
    <row r="311" spans="4:5" ht="12.75">
      <c r="D311" s="10"/>
      <c r="E311" s="10"/>
    </row>
    <row r="312" spans="4:5" ht="12.75">
      <c r="D312" s="10"/>
      <c r="E312" s="10"/>
    </row>
    <row r="313" spans="4:5" ht="12.75">
      <c r="D313" s="10"/>
      <c r="E313" s="10"/>
    </row>
    <row r="314" spans="4:5" ht="12.75">
      <c r="D314" s="10"/>
      <c r="E314" s="10"/>
    </row>
    <row r="315" spans="4:5" ht="12.75">
      <c r="D315" s="10"/>
      <c r="E315" s="10"/>
    </row>
    <row r="316" spans="4:5" ht="12.75">
      <c r="D316" s="10"/>
      <c r="E316" s="10"/>
    </row>
    <row r="317" spans="4:5" ht="12.75">
      <c r="D317" s="10"/>
      <c r="E317" s="10"/>
    </row>
    <row r="318" spans="4:5" ht="12.75">
      <c r="D318" s="10"/>
      <c r="E318" s="10"/>
    </row>
    <row r="319" spans="4:5" ht="12.75">
      <c r="D319" s="10"/>
      <c r="E319" s="10"/>
    </row>
    <row r="320" spans="4:5" ht="12.75">
      <c r="D320" s="10"/>
      <c r="E320" s="10"/>
    </row>
    <row r="321" spans="4:5" ht="12.75">
      <c r="D321" s="10"/>
      <c r="E321" s="10"/>
    </row>
    <row r="322" spans="4:5" ht="12.75">
      <c r="D322" s="10"/>
      <c r="E322" s="10"/>
    </row>
    <row r="323" spans="4:5" ht="12.75">
      <c r="D323" s="10"/>
      <c r="E323" s="10"/>
    </row>
    <row r="324" spans="4:5" ht="12.75">
      <c r="D324" s="10"/>
      <c r="E324" s="10"/>
    </row>
    <row r="325" spans="4:5" ht="12.75">
      <c r="D325" s="10"/>
      <c r="E325" s="10"/>
    </row>
    <row r="326" spans="4:5" ht="12.75">
      <c r="D326" s="10"/>
      <c r="E326" s="10"/>
    </row>
    <row r="327" spans="4:5" ht="12.75">
      <c r="D327" s="10"/>
      <c r="E327" s="10"/>
    </row>
    <row r="328" spans="4:5" ht="12.75">
      <c r="D328" s="10"/>
      <c r="E328" s="10"/>
    </row>
    <row r="329" spans="4:5" ht="12.75">
      <c r="D329" s="10"/>
      <c r="E329" s="10"/>
    </row>
    <row r="330" spans="4:5" ht="12.75">
      <c r="D330" s="10"/>
      <c r="E330" s="10"/>
    </row>
    <row r="331" spans="4:5" ht="12.75">
      <c r="D331" s="10"/>
      <c r="E331" s="10"/>
    </row>
    <row r="332" spans="4:5" ht="12.75">
      <c r="D332" s="10"/>
      <c r="E332" s="10"/>
    </row>
    <row r="333" spans="4:5" ht="12.75">
      <c r="D333" s="10"/>
      <c r="E333" s="10"/>
    </row>
    <row r="334" spans="4:5" ht="12.75">
      <c r="D334" s="10"/>
      <c r="E334" s="10"/>
    </row>
    <row r="335" spans="4:5" ht="12.75">
      <c r="D335" s="10"/>
      <c r="E335" s="10"/>
    </row>
    <row r="336" spans="4:5" ht="12.75">
      <c r="D336" s="10"/>
      <c r="E336" s="10"/>
    </row>
    <row r="337" spans="4:5" ht="12.75">
      <c r="D337" s="10"/>
      <c r="E337" s="10"/>
    </row>
    <row r="338" spans="4:5" ht="12.75">
      <c r="D338" s="10"/>
      <c r="E338" s="10"/>
    </row>
    <row r="339" spans="4:5" ht="12.75">
      <c r="D339" s="10"/>
      <c r="E339" s="10"/>
    </row>
    <row r="340" spans="4:5" ht="12.75">
      <c r="D340" s="10"/>
      <c r="E340" s="10"/>
    </row>
    <row r="341" spans="4:5" ht="12.75">
      <c r="D341" s="10"/>
      <c r="E341" s="10"/>
    </row>
    <row r="342" spans="4:5" ht="12.75">
      <c r="D342" s="10"/>
      <c r="E342" s="10"/>
    </row>
    <row r="343" spans="4:5" ht="12.75">
      <c r="D343" s="10"/>
      <c r="E343" s="10"/>
    </row>
    <row r="344" spans="4:5" ht="12.75">
      <c r="D344" s="10"/>
      <c r="E344" s="10"/>
    </row>
    <row r="345" spans="4:5" ht="12.75">
      <c r="D345" s="10"/>
      <c r="E345" s="10"/>
    </row>
    <row r="346" spans="4:5" ht="12.75">
      <c r="D346" s="10"/>
      <c r="E346" s="10"/>
    </row>
    <row r="347" spans="4:5" ht="12.75">
      <c r="D347" s="10"/>
      <c r="E347" s="10"/>
    </row>
    <row r="348" spans="4:5" ht="12.75">
      <c r="D348" s="10"/>
      <c r="E348" s="10"/>
    </row>
    <row r="349" spans="4:5" ht="12.75">
      <c r="D349" s="10"/>
      <c r="E349" s="10"/>
    </row>
    <row r="350" spans="4:5" ht="12.75">
      <c r="D350" s="10"/>
      <c r="E350" s="10"/>
    </row>
    <row r="351" spans="4:5" ht="12.75">
      <c r="D351" s="10"/>
      <c r="E351" s="10"/>
    </row>
    <row r="352" spans="4:5" ht="12.75">
      <c r="D352" s="10"/>
      <c r="E352" s="10"/>
    </row>
    <row r="353" spans="4:5" ht="12.75">
      <c r="D353" s="10"/>
      <c r="E353" s="10"/>
    </row>
    <row r="354" spans="4:5" ht="12.75">
      <c r="D354" s="10"/>
      <c r="E354" s="10"/>
    </row>
    <row r="355" spans="4:5" ht="12.75">
      <c r="D355" s="10"/>
      <c r="E355" s="10"/>
    </row>
    <row r="356" spans="4:5" ht="12.75">
      <c r="D356" s="10"/>
      <c r="E356" s="10"/>
    </row>
    <row r="357" spans="4:5" ht="12.75">
      <c r="D357" s="10"/>
      <c r="E357" s="10"/>
    </row>
    <row r="358" spans="4:5" ht="12.75">
      <c r="D358" s="10"/>
      <c r="E358" s="10"/>
    </row>
    <row r="359" spans="4:5" ht="12.75">
      <c r="D359" s="10"/>
      <c r="E359" s="10"/>
    </row>
    <row r="360" spans="4:5" ht="12.75">
      <c r="D360" s="10"/>
      <c r="E360" s="10"/>
    </row>
    <row r="361" spans="4:5" ht="12.75">
      <c r="D361" s="10"/>
      <c r="E361" s="10"/>
    </row>
    <row r="362" spans="4:5" ht="12.75">
      <c r="D362" s="10"/>
      <c r="E362" s="10"/>
    </row>
    <row r="363" spans="4:5" ht="12.75">
      <c r="D363" s="10"/>
      <c r="E363" s="10"/>
    </row>
    <row r="364" spans="4:5" ht="12.75">
      <c r="D364" s="10"/>
      <c r="E364" s="10"/>
    </row>
    <row r="365" spans="4:5" ht="12.75">
      <c r="D365" s="10"/>
      <c r="E365" s="10"/>
    </row>
    <row r="366" spans="4:5" ht="12.75">
      <c r="D366" s="10"/>
      <c r="E366" s="10"/>
    </row>
    <row r="367" spans="4:5" ht="12.75">
      <c r="D367" s="10"/>
      <c r="E367" s="10"/>
    </row>
    <row r="368" spans="4:5" ht="12.75">
      <c r="D368" s="10"/>
      <c r="E368" s="10"/>
    </row>
    <row r="369" spans="4:5" ht="12.75">
      <c r="D369" s="10"/>
      <c r="E369" s="10"/>
    </row>
    <row r="370" spans="4:5" ht="12.75">
      <c r="D370" s="10"/>
      <c r="E370" s="10"/>
    </row>
    <row r="371" spans="4:5" ht="12.75">
      <c r="D371" s="10"/>
      <c r="E371" s="10"/>
    </row>
    <row r="372" spans="4:5" ht="12.75">
      <c r="D372" s="10"/>
      <c r="E372" s="10"/>
    </row>
    <row r="373" spans="4:5" ht="12.75">
      <c r="D373" s="10"/>
      <c r="E373" s="10"/>
    </row>
    <row r="374" spans="4:5" ht="12.75">
      <c r="D374" s="10"/>
      <c r="E374" s="10"/>
    </row>
    <row r="375" spans="4:5" ht="12.75">
      <c r="D375" s="10"/>
      <c r="E375" s="10"/>
    </row>
    <row r="376" spans="4:5" ht="12.75">
      <c r="D376" s="10"/>
      <c r="E376" s="10"/>
    </row>
    <row r="377" spans="4:5" ht="12.75">
      <c r="D377" s="10"/>
      <c r="E377" s="10"/>
    </row>
    <row r="378" spans="4:5" ht="12.75">
      <c r="D378" s="10"/>
      <c r="E378" s="10"/>
    </row>
    <row r="379" spans="4:5" ht="12.75">
      <c r="D379" s="10"/>
      <c r="E379" s="10"/>
    </row>
    <row r="380" spans="4:5" ht="12.75">
      <c r="D380" s="10"/>
      <c r="E380" s="10"/>
    </row>
    <row r="381" spans="4:5" ht="12.75">
      <c r="D381" s="10"/>
      <c r="E381" s="10"/>
    </row>
    <row r="382" spans="4:5" ht="12.75">
      <c r="D382" s="10"/>
      <c r="E382" s="10"/>
    </row>
    <row r="383" spans="4:5" ht="12.75">
      <c r="D383" s="10"/>
      <c r="E383" s="10"/>
    </row>
    <row r="384" spans="4:5" ht="12.75">
      <c r="D384" s="10"/>
      <c r="E384" s="10"/>
    </row>
    <row r="385" spans="4:5" ht="12.75">
      <c r="D385" s="10"/>
      <c r="E385" s="10"/>
    </row>
    <row r="386" spans="4:5" ht="12.75">
      <c r="D386" s="10"/>
      <c r="E386" s="10"/>
    </row>
    <row r="387" spans="4:5" ht="12.75">
      <c r="D387" s="10"/>
      <c r="E387" s="10"/>
    </row>
    <row r="388" spans="4:5" ht="12.75">
      <c r="D388" s="10"/>
      <c r="E388" s="10"/>
    </row>
    <row r="389" spans="4:5" ht="12.75">
      <c r="D389" s="10"/>
      <c r="E389" s="10"/>
    </row>
    <row r="390" spans="4:5" ht="12.75">
      <c r="D390" s="10"/>
      <c r="E390" s="10"/>
    </row>
    <row r="391" spans="4:5" ht="12.75">
      <c r="D391" s="10"/>
      <c r="E391" s="10"/>
    </row>
    <row r="392" spans="4:5" ht="12.75">
      <c r="D392" s="10"/>
      <c r="E392" s="10"/>
    </row>
    <row r="393" spans="4:5" ht="12.75">
      <c r="D393" s="10"/>
      <c r="E393" s="10"/>
    </row>
    <row r="394" spans="4:5" ht="12.75">
      <c r="D394" s="10"/>
      <c r="E394" s="10"/>
    </row>
    <row r="395" spans="4:5" ht="12.75">
      <c r="D395" s="10"/>
      <c r="E395" s="10"/>
    </row>
    <row r="396" spans="4:5" ht="12.75">
      <c r="D396" s="10"/>
      <c r="E396" s="10"/>
    </row>
    <row r="397" spans="4:5" ht="12.75">
      <c r="D397" s="10"/>
      <c r="E397" s="10"/>
    </row>
    <row r="398" spans="4:5" ht="12.75">
      <c r="D398" s="10"/>
      <c r="E398" s="10"/>
    </row>
    <row r="399" spans="4:5" ht="12.75">
      <c r="D399" s="10"/>
      <c r="E399" s="10"/>
    </row>
    <row r="400" spans="4:5" ht="12.75">
      <c r="D400" s="10"/>
      <c r="E400" s="10"/>
    </row>
    <row r="401" spans="4:5" ht="12.75">
      <c r="D401" s="10"/>
      <c r="E401" s="10"/>
    </row>
    <row r="402" spans="4:5" ht="12.75">
      <c r="D402" s="10"/>
      <c r="E402" s="10"/>
    </row>
    <row r="403" spans="4:5" ht="12.75">
      <c r="D403" s="10"/>
      <c r="E403" s="10"/>
    </row>
    <row r="404" spans="4:5" ht="12.75">
      <c r="D404" s="10"/>
      <c r="E404" s="10"/>
    </row>
    <row r="405" spans="4:5" ht="12.75">
      <c r="D405" s="10"/>
      <c r="E405" s="10"/>
    </row>
    <row r="406" spans="4:5" ht="12.75">
      <c r="D406" s="10"/>
      <c r="E406" s="10"/>
    </row>
    <row r="407" spans="4:5" ht="12.75">
      <c r="D407" s="10"/>
      <c r="E407" s="10"/>
    </row>
    <row r="408" spans="4:5" ht="12.75">
      <c r="D408" s="10"/>
      <c r="E408" s="10"/>
    </row>
    <row r="409" spans="4:5" ht="12.75">
      <c r="D409" s="10"/>
      <c r="E409" s="10"/>
    </row>
    <row r="410" spans="4:5" ht="12.75">
      <c r="D410" s="10"/>
      <c r="E410" s="10"/>
    </row>
    <row r="411" spans="4:5" ht="12.75">
      <c r="D411" s="10"/>
      <c r="E411" s="10"/>
    </row>
    <row r="412" spans="4:5" ht="12.75">
      <c r="D412" s="10"/>
      <c r="E412" s="10"/>
    </row>
    <row r="413" spans="4:5" ht="12.75">
      <c r="D413" s="10"/>
      <c r="E413" s="10"/>
    </row>
    <row r="414" spans="4:5" ht="12.75">
      <c r="D414" s="10"/>
      <c r="E414" s="10"/>
    </row>
    <row r="415" spans="4:5" ht="12.75">
      <c r="D415" s="10"/>
      <c r="E415" s="10"/>
    </row>
    <row r="416" spans="4:5" ht="12.75">
      <c r="D416" s="10"/>
      <c r="E416" s="10"/>
    </row>
    <row r="417" spans="4:5" ht="12.75">
      <c r="D417" s="10"/>
      <c r="E417" s="10"/>
    </row>
    <row r="418" spans="4:5" ht="12.75">
      <c r="D418" s="10"/>
      <c r="E418" s="10"/>
    </row>
    <row r="419" spans="4:5" ht="12.75">
      <c r="D419" s="10"/>
      <c r="E419" s="10"/>
    </row>
    <row r="420" spans="4:5" ht="12.75">
      <c r="D420" s="10"/>
      <c r="E420" s="10"/>
    </row>
    <row r="421" spans="4:5" ht="12.75">
      <c r="D421" s="10"/>
      <c r="E421" s="10"/>
    </row>
    <row r="422" spans="4:5" ht="12.75">
      <c r="D422" s="10"/>
      <c r="E422" s="10"/>
    </row>
    <row r="423" spans="4:5" ht="12.75">
      <c r="D423" s="10"/>
      <c r="E423" s="10"/>
    </row>
    <row r="424" spans="4:5" ht="12.75">
      <c r="D424" s="10"/>
      <c r="E424" s="10"/>
    </row>
    <row r="425" spans="4:5" ht="12.75">
      <c r="D425" s="10"/>
      <c r="E425" s="10"/>
    </row>
    <row r="426" spans="4:5" ht="12.75">
      <c r="D426" s="10"/>
      <c r="E426" s="10"/>
    </row>
    <row r="427" spans="4:5" ht="12.75">
      <c r="D427" s="10"/>
      <c r="E427" s="10"/>
    </row>
    <row r="428" spans="4:5" ht="12.75">
      <c r="D428" s="10"/>
      <c r="E428" s="10"/>
    </row>
    <row r="429" spans="4:5" ht="12.75">
      <c r="D429" s="10"/>
      <c r="E429" s="10"/>
    </row>
    <row r="430" spans="4:5" ht="12.75">
      <c r="D430" s="10"/>
      <c r="E430" s="10"/>
    </row>
    <row r="431" spans="4:5" ht="12.75">
      <c r="D431" s="10"/>
      <c r="E431" s="10"/>
    </row>
    <row r="432" spans="4:5" ht="12.75">
      <c r="D432" s="10"/>
      <c r="E432" s="10"/>
    </row>
    <row r="433" spans="4:5" ht="12.75">
      <c r="D433" s="10"/>
      <c r="E433" s="10"/>
    </row>
    <row r="434" spans="4:5" ht="12.75">
      <c r="D434" s="10"/>
      <c r="E434" s="10"/>
    </row>
    <row r="435" spans="4:5" ht="12.75">
      <c r="D435" s="10"/>
      <c r="E435" s="10"/>
    </row>
    <row r="436" spans="4:5" ht="12.75">
      <c r="D436" s="10"/>
      <c r="E436" s="10"/>
    </row>
    <row r="437" spans="4:5" ht="12.75">
      <c r="D437" s="10"/>
      <c r="E437" s="10"/>
    </row>
    <row r="438" spans="4:5" ht="12.75">
      <c r="D438" s="10"/>
      <c r="E438" s="10"/>
    </row>
    <row r="439" spans="4:5" ht="12.75">
      <c r="D439" s="10"/>
      <c r="E439" s="10"/>
    </row>
    <row r="440" spans="4:5" ht="12.75">
      <c r="D440" s="10"/>
      <c r="E440" s="10"/>
    </row>
    <row r="441" spans="4:5" ht="12.75">
      <c r="D441" s="10"/>
      <c r="E441" s="10"/>
    </row>
    <row r="442" spans="4:5" ht="12.75">
      <c r="D442" s="10"/>
      <c r="E442" s="10"/>
    </row>
    <row r="443" spans="4:5" ht="12.75">
      <c r="D443" s="10"/>
      <c r="E443" s="10"/>
    </row>
    <row r="444" spans="4:5" ht="12.75">
      <c r="D444" s="10"/>
      <c r="E444" s="10"/>
    </row>
    <row r="445" spans="4:5" ht="12.75">
      <c r="D445" s="10"/>
      <c r="E445" s="10"/>
    </row>
    <row r="446" spans="4:5" ht="12.75">
      <c r="D446" s="10"/>
      <c r="E446" s="10"/>
    </row>
    <row r="447" spans="4:5" ht="12.75">
      <c r="D447" s="10"/>
      <c r="E447" s="10"/>
    </row>
    <row r="448" spans="4:5" ht="12.75">
      <c r="D448" s="10"/>
      <c r="E448" s="10"/>
    </row>
    <row r="449" spans="4:5" ht="12.75">
      <c r="D449" s="10"/>
      <c r="E449" s="10"/>
    </row>
    <row r="450" spans="4:5" ht="12.75">
      <c r="D450" s="10"/>
      <c r="E450" s="10"/>
    </row>
    <row r="451" spans="4:5" ht="12.75">
      <c r="D451" s="10"/>
      <c r="E451" s="10"/>
    </row>
    <row r="452" spans="4:5" ht="12.75">
      <c r="D452" s="10"/>
      <c r="E452" s="10"/>
    </row>
    <row r="453" spans="4:5" ht="12.75">
      <c r="D453" s="10"/>
      <c r="E453" s="10"/>
    </row>
    <row r="454" spans="4:5" ht="12.75">
      <c r="D454" s="10"/>
      <c r="E454" s="10"/>
    </row>
    <row r="455" spans="4:5" ht="12.75">
      <c r="D455" s="10"/>
      <c r="E455" s="10"/>
    </row>
    <row r="456" spans="4:5" ht="12.75">
      <c r="D456" s="10"/>
      <c r="E456" s="10"/>
    </row>
    <row r="457" spans="4:5" ht="12.75">
      <c r="D457" s="10"/>
      <c r="E457" s="10"/>
    </row>
    <row r="458" spans="4:5" ht="12.75">
      <c r="D458" s="10"/>
      <c r="E458" s="10"/>
    </row>
    <row r="459" spans="4:5" ht="12.75">
      <c r="D459" s="10"/>
      <c r="E459" s="10"/>
    </row>
    <row r="460" spans="4:5" ht="12.75">
      <c r="D460" s="10"/>
      <c r="E460" s="10"/>
    </row>
    <row r="461" spans="4:5" ht="12.75">
      <c r="D461" s="10"/>
      <c r="E461" s="10"/>
    </row>
    <row r="462" spans="4:5" ht="12.75">
      <c r="D462" s="10"/>
      <c r="E462" s="10"/>
    </row>
    <row r="463" spans="4:5" ht="12.75">
      <c r="D463" s="10"/>
      <c r="E463" s="10"/>
    </row>
    <row r="464" spans="4:5" ht="12.75">
      <c r="D464" s="10"/>
      <c r="E464" s="10"/>
    </row>
    <row r="465" spans="4:5" ht="12.75">
      <c r="D465" s="10"/>
      <c r="E465" s="10"/>
    </row>
    <row r="466" spans="4:5" ht="12.75">
      <c r="D466" s="10"/>
      <c r="E466" s="10"/>
    </row>
    <row r="467" spans="4:5" ht="12.75">
      <c r="D467" s="10"/>
      <c r="E467" s="10"/>
    </row>
    <row r="468" spans="4:5" ht="12.75">
      <c r="D468" s="10"/>
      <c r="E468" s="10"/>
    </row>
    <row r="469" spans="4:5" ht="12.75">
      <c r="D469" s="10"/>
      <c r="E469" s="10"/>
    </row>
    <row r="470" spans="4:5" ht="12.75">
      <c r="D470" s="10"/>
      <c r="E470" s="10"/>
    </row>
    <row r="471" spans="4:5" ht="12.75">
      <c r="D471" s="10"/>
      <c r="E471" s="10"/>
    </row>
    <row r="472" spans="4:5" ht="12.75">
      <c r="D472" s="10"/>
      <c r="E472" s="10"/>
    </row>
    <row r="473" spans="4:5" ht="12.75">
      <c r="D473" s="10"/>
      <c r="E473" s="10"/>
    </row>
    <row r="474" spans="4:5" ht="12.75">
      <c r="D474" s="10"/>
      <c r="E474" s="10"/>
    </row>
    <row r="475" spans="4:5" ht="12.75">
      <c r="D475" s="10"/>
      <c r="E475" s="10"/>
    </row>
    <row r="476" spans="4:5" ht="12.75">
      <c r="D476" s="10"/>
      <c r="E476" s="10"/>
    </row>
    <row r="477" spans="4:5" ht="12.75">
      <c r="D477" s="10"/>
      <c r="E477" s="10"/>
    </row>
    <row r="478" spans="4:5" ht="12.75">
      <c r="D478" s="10"/>
      <c r="E478" s="10"/>
    </row>
    <row r="479" spans="4:5" ht="12.75">
      <c r="D479" s="10"/>
      <c r="E479" s="10"/>
    </row>
    <row r="480" spans="4:5" ht="12.75">
      <c r="D480" s="10"/>
      <c r="E480" s="10"/>
    </row>
    <row r="481" spans="4:5" ht="12.75">
      <c r="D481" s="10"/>
      <c r="E481" s="10"/>
    </row>
    <row r="482" spans="4:5" ht="12.75">
      <c r="D482" s="10"/>
      <c r="E482" s="10"/>
    </row>
    <row r="483" spans="4:5" ht="12.75">
      <c r="D483" s="10"/>
      <c r="E483" s="10"/>
    </row>
    <row r="484" spans="4:5" ht="12.75">
      <c r="D484" s="10"/>
      <c r="E484" s="10"/>
    </row>
    <row r="485" spans="4:5" ht="12.75">
      <c r="D485" s="10"/>
      <c r="E485" s="10"/>
    </row>
    <row r="486" spans="4:5" ht="12.75">
      <c r="D486" s="10"/>
      <c r="E486" s="10"/>
    </row>
    <row r="487" spans="4:5" ht="12.75">
      <c r="D487" s="10"/>
      <c r="E487" s="10"/>
    </row>
    <row r="488" spans="4:5" ht="12.75">
      <c r="D488" s="10"/>
      <c r="E488" s="10"/>
    </row>
    <row r="489" spans="4:5" ht="12.75">
      <c r="D489" s="10"/>
      <c r="E489" s="10"/>
    </row>
    <row r="490" spans="4:5" ht="12.75">
      <c r="D490" s="10"/>
      <c r="E490" s="10"/>
    </row>
    <row r="491" spans="4:5" ht="12.75">
      <c r="D491" s="10"/>
      <c r="E491" s="10"/>
    </row>
    <row r="492" spans="4:5" ht="12.75">
      <c r="D492" s="10"/>
      <c r="E492" s="10"/>
    </row>
    <row r="493" spans="4:5" ht="12.75">
      <c r="D493" s="10"/>
      <c r="E493" s="10"/>
    </row>
    <row r="494" spans="4:5" ht="12.75">
      <c r="D494" s="10"/>
      <c r="E494" s="10"/>
    </row>
    <row r="495" spans="4:5" ht="12.75">
      <c r="D495" s="10"/>
      <c r="E495" s="10"/>
    </row>
    <row r="496" spans="4:5" ht="12.75">
      <c r="D496" s="10"/>
      <c r="E496" s="10"/>
    </row>
    <row r="497" spans="4:5" ht="12.75">
      <c r="D497" s="10"/>
      <c r="E497" s="10"/>
    </row>
    <row r="498" spans="4:5" ht="12.75">
      <c r="D498" s="10"/>
      <c r="E498" s="10"/>
    </row>
    <row r="499" spans="4:5" ht="12.75">
      <c r="D499" s="10"/>
      <c r="E499" s="10"/>
    </row>
    <row r="500" spans="4:5" ht="12.75">
      <c r="D500" s="10"/>
      <c r="E500" s="10"/>
    </row>
    <row r="501" spans="4:5" ht="12.75">
      <c r="D501" s="10"/>
      <c r="E501" s="10"/>
    </row>
    <row r="502" spans="4:5" ht="12.75">
      <c r="D502" s="10"/>
      <c r="E502" s="10"/>
    </row>
    <row r="503" spans="4:5" ht="12.75">
      <c r="D503" s="10"/>
      <c r="E503" s="10"/>
    </row>
    <row r="504" spans="4:5" ht="12.75">
      <c r="D504" s="10"/>
      <c r="E504" s="10"/>
    </row>
    <row r="505" spans="4:5" ht="12.75">
      <c r="D505" s="10"/>
      <c r="E505" s="10"/>
    </row>
    <row r="506" spans="4:5" ht="12.75">
      <c r="D506" s="10"/>
      <c r="E506" s="10"/>
    </row>
    <row r="507" spans="4:5" ht="12.75">
      <c r="D507" s="10"/>
      <c r="E507" s="10"/>
    </row>
    <row r="508" spans="4:5" ht="12.75">
      <c r="D508" s="10"/>
      <c r="E508" s="10"/>
    </row>
    <row r="509" spans="4:5" ht="12.75">
      <c r="D509" s="10"/>
      <c r="E509" s="10"/>
    </row>
    <row r="510" spans="4:5" ht="12.75">
      <c r="D510" s="10"/>
      <c r="E510" s="10"/>
    </row>
    <row r="511" spans="4:5" ht="12.75">
      <c r="D511" s="10"/>
      <c r="E511" s="10"/>
    </row>
    <row r="512" spans="4:5" ht="12.75">
      <c r="D512" s="10"/>
      <c r="E512" s="10"/>
    </row>
    <row r="513" spans="4:5" ht="12.75">
      <c r="D513" s="10"/>
      <c r="E513" s="10"/>
    </row>
    <row r="514" spans="4:5" ht="12.75">
      <c r="D514" s="10"/>
      <c r="E514" s="10"/>
    </row>
    <row r="515" spans="4:5" ht="12.75">
      <c r="D515" s="10"/>
      <c r="E515" s="10"/>
    </row>
    <row r="516" spans="4:5" ht="12.75">
      <c r="D516" s="10"/>
      <c r="E516" s="10"/>
    </row>
    <row r="517" spans="4:5" ht="12.75">
      <c r="D517" s="10"/>
      <c r="E517" s="10"/>
    </row>
    <row r="518" spans="4:5" ht="12.75">
      <c r="D518" s="10"/>
      <c r="E518" s="10"/>
    </row>
    <row r="519" spans="4:5" ht="12.75">
      <c r="D519" s="10"/>
      <c r="E519" s="10"/>
    </row>
    <row r="520" spans="4:5" ht="12.75">
      <c r="D520" s="10"/>
      <c r="E520" s="10"/>
    </row>
    <row r="521" spans="4:5" ht="12.75">
      <c r="D521" s="10"/>
      <c r="E521" s="10"/>
    </row>
    <row r="522" spans="4:5" ht="12.75">
      <c r="D522" s="10"/>
      <c r="E522" s="10"/>
    </row>
    <row r="523" spans="4:5" ht="12.75">
      <c r="D523" s="10"/>
      <c r="E523" s="10"/>
    </row>
    <row r="524" spans="4:5" ht="12.75">
      <c r="D524" s="10"/>
      <c r="E524" s="10"/>
    </row>
    <row r="525" spans="4:5" ht="12.75">
      <c r="D525" s="10"/>
      <c r="E525" s="10"/>
    </row>
    <row r="526" spans="4:5" ht="12.75">
      <c r="D526" s="10"/>
      <c r="E526" s="10"/>
    </row>
    <row r="527" spans="4:5" ht="12.75">
      <c r="D527" s="10"/>
      <c r="E527" s="10"/>
    </row>
    <row r="528" spans="4:5" ht="12.75">
      <c r="D528" s="10"/>
      <c r="E528" s="10"/>
    </row>
    <row r="529" spans="4:5" ht="12.75">
      <c r="D529" s="10"/>
      <c r="E529" s="10"/>
    </row>
    <row r="530" spans="4:5" ht="12.75">
      <c r="D530" s="10"/>
      <c r="E530" s="10"/>
    </row>
    <row r="531" spans="4:5" ht="12.75">
      <c r="D531" s="10"/>
      <c r="E531" s="10"/>
    </row>
    <row r="532" spans="4:5" ht="12.75">
      <c r="D532" s="10"/>
      <c r="E532" s="10"/>
    </row>
    <row r="533" spans="4:5" ht="12.75">
      <c r="D533" s="10"/>
      <c r="E533" s="10"/>
    </row>
    <row r="534" spans="4:5" ht="12.75">
      <c r="D534" s="10"/>
      <c r="E534" s="10"/>
    </row>
    <row r="535" spans="4:5" ht="12.75">
      <c r="D535" s="10"/>
      <c r="E535" s="10"/>
    </row>
    <row r="536" spans="4:5" ht="12.75">
      <c r="D536" s="10"/>
      <c r="E536" s="10"/>
    </row>
    <row r="537" spans="4:5" ht="12.75">
      <c r="D537" s="10"/>
      <c r="E537" s="10"/>
    </row>
    <row r="538" spans="4:5" ht="12.75">
      <c r="D538" s="10"/>
      <c r="E538" s="10"/>
    </row>
    <row r="539" spans="4:5" ht="12.75">
      <c r="D539" s="10"/>
      <c r="E539" s="10"/>
    </row>
    <row r="540" spans="4:5" ht="12.75">
      <c r="D540" s="10"/>
      <c r="E540" s="10"/>
    </row>
    <row r="541" spans="4:5" ht="12.75">
      <c r="D541" s="10"/>
      <c r="E541" s="10"/>
    </row>
    <row r="542" spans="4:5" ht="12.75">
      <c r="D542" s="10"/>
      <c r="E542" s="10"/>
    </row>
    <row r="543" spans="4:5" ht="12.75">
      <c r="D543" s="10"/>
      <c r="E543" s="10"/>
    </row>
    <row r="544" spans="4:5" ht="12.75">
      <c r="D544" s="10"/>
      <c r="E544" s="10"/>
    </row>
    <row r="545" spans="4:5" ht="12.75">
      <c r="D545" s="10"/>
      <c r="E545" s="10"/>
    </row>
    <row r="546" spans="4:5" ht="12.75">
      <c r="D546" s="10"/>
      <c r="E546" s="10"/>
    </row>
    <row r="547" spans="4:5" ht="12.75">
      <c r="D547" s="10"/>
      <c r="E547" s="10"/>
    </row>
    <row r="548" spans="4:5" ht="12.75">
      <c r="D548" s="10"/>
      <c r="E548" s="10"/>
    </row>
    <row r="549" spans="4:5" ht="12.75">
      <c r="D549" s="10"/>
      <c r="E549" s="10"/>
    </row>
    <row r="550" spans="4:5" ht="12.75">
      <c r="D550" s="10"/>
      <c r="E550" s="10"/>
    </row>
    <row r="551" spans="4:5" ht="12.75">
      <c r="D551" s="10"/>
      <c r="E551" s="10"/>
    </row>
    <row r="552" spans="4:5" ht="12.75">
      <c r="D552" s="10"/>
      <c r="E552" s="10"/>
    </row>
    <row r="553" spans="4:5" ht="12.75">
      <c r="D553" s="10"/>
      <c r="E553" s="10"/>
    </row>
    <row r="554" spans="4:5" ht="12.75">
      <c r="D554" s="10"/>
      <c r="E554" s="10"/>
    </row>
    <row r="555" spans="4:5" ht="12.75">
      <c r="D555" s="10"/>
      <c r="E555" s="10"/>
    </row>
    <row r="556" spans="4:5" ht="12.75">
      <c r="D556" s="10"/>
      <c r="E556" s="10"/>
    </row>
    <row r="557" spans="4:5" ht="12.75">
      <c r="D557" s="10"/>
      <c r="E557" s="10"/>
    </row>
    <row r="558" spans="4:5" ht="12.75">
      <c r="D558" s="10"/>
      <c r="E558" s="10"/>
    </row>
    <row r="559" spans="4:5" ht="12.75">
      <c r="D559" s="10"/>
      <c r="E559" s="10"/>
    </row>
    <row r="560" spans="4:5" ht="12.75">
      <c r="D560" s="10"/>
      <c r="E560" s="10"/>
    </row>
    <row r="561" spans="4:5" ht="12.75">
      <c r="D561" s="10"/>
      <c r="E561" s="10"/>
    </row>
    <row r="562" spans="4:5" ht="12.75">
      <c r="D562" s="10"/>
      <c r="E562" s="10"/>
    </row>
    <row r="563" spans="4:5" ht="12.75">
      <c r="D563" s="10"/>
      <c r="E563" s="10"/>
    </row>
    <row r="564" spans="4:5" ht="12.75">
      <c r="D564" s="10"/>
      <c r="E564" s="10"/>
    </row>
    <row r="565" spans="4:5" ht="12.75">
      <c r="D565" s="10"/>
      <c r="E565" s="10"/>
    </row>
    <row r="566" spans="4:5" ht="12.75">
      <c r="D566" s="10"/>
      <c r="E566" s="10"/>
    </row>
    <row r="567" spans="4:5" ht="12.75">
      <c r="D567" s="10"/>
      <c r="E567" s="10"/>
    </row>
    <row r="568" spans="4:5" ht="12.75">
      <c r="D568" s="10"/>
      <c r="E568" s="10"/>
    </row>
    <row r="569" spans="4:5" ht="12.75">
      <c r="D569" s="10"/>
      <c r="E569" s="10"/>
    </row>
    <row r="570" spans="4:5" ht="12.75">
      <c r="D570" s="10"/>
      <c r="E570" s="10"/>
    </row>
    <row r="571" spans="4:5" ht="12.75">
      <c r="D571" s="10"/>
      <c r="E571" s="10"/>
    </row>
    <row r="572" spans="4:5" ht="12.75">
      <c r="D572" s="10"/>
      <c r="E572" s="10"/>
    </row>
    <row r="573" spans="4:5" ht="12.75">
      <c r="D573" s="10"/>
      <c r="E573" s="10"/>
    </row>
    <row r="574" spans="4:5" ht="12.75">
      <c r="D574" s="10"/>
      <c r="E574" s="10"/>
    </row>
    <row r="575" spans="4:5" ht="12.75">
      <c r="D575" s="10"/>
      <c r="E575" s="10"/>
    </row>
    <row r="576" spans="4:5" ht="12.75">
      <c r="D576" s="10"/>
      <c r="E576" s="10"/>
    </row>
    <row r="577" spans="4:5" ht="12.75">
      <c r="D577" s="10"/>
      <c r="E577" s="10"/>
    </row>
    <row r="578" spans="4:5" ht="12.75">
      <c r="D578" s="10"/>
      <c r="E578" s="10"/>
    </row>
    <row r="579" spans="4:5" ht="12.75">
      <c r="D579" s="10"/>
      <c r="E579" s="10"/>
    </row>
    <row r="580" spans="4:5" ht="12.75">
      <c r="D580" s="10"/>
      <c r="E580" s="10"/>
    </row>
    <row r="581" spans="4:5" ht="12.75">
      <c r="D581" s="10"/>
      <c r="E581" s="10"/>
    </row>
    <row r="582" spans="4:5" ht="12.75">
      <c r="D582" s="10"/>
      <c r="E582" s="10"/>
    </row>
    <row r="583" spans="4:5" ht="12.75">
      <c r="D583" s="10"/>
      <c r="E583" s="10"/>
    </row>
    <row r="584" spans="4:5" ht="12.75">
      <c r="D584" s="10"/>
      <c r="E584" s="10"/>
    </row>
    <row r="585" spans="4:5" ht="12.75">
      <c r="D585" s="10"/>
      <c r="E585" s="10"/>
    </row>
    <row r="586" spans="4:5" ht="12.75">
      <c r="D586" s="10"/>
      <c r="E586" s="10"/>
    </row>
    <row r="587" spans="4:5" ht="12.75">
      <c r="D587" s="10"/>
      <c r="E587" s="10"/>
    </row>
    <row r="588" spans="4:5" ht="12.75">
      <c r="D588" s="10"/>
      <c r="E588" s="10"/>
    </row>
    <row r="589" spans="4:5" ht="12.75">
      <c r="D589" s="10"/>
      <c r="E589" s="10"/>
    </row>
    <row r="590" spans="4:5" ht="12.75">
      <c r="D590" s="10"/>
      <c r="E590" s="10"/>
    </row>
    <row r="591" spans="4:5" ht="12.75">
      <c r="D591" s="10"/>
      <c r="E591" s="10"/>
    </row>
    <row r="592" spans="4:5" ht="12.75">
      <c r="D592" s="10"/>
      <c r="E592" s="10"/>
    </row>
    <row r="593" spans="4:5" ht="12.75">
      <c r="D593" s="10"/>
      <c r="E593" s="10"/>
    </row>
    <row r="594" spans="4:5" ht="12.75">
      <c r="D594" s="10"/>
      <c r="E594" s="10"/>
    </row>
    <row r="595" spans="4:5" ht="12.75">
      <c r="D595" s="10"/>
      <c r="E595" s="10"/>
    </row>
    <row r="596" spans="4:5" ht="12.75">
      <c r="D596" s="10"/>
      <c r="E596" s="10"/>
    </row>
    <row r="597" spans="4:5" ht="12.75">
      <c r="D597" s="10"/>
      <c r="E597" s="10"/>
    </row>
    <row r="598" spans="4:5" ht="12.75">
      <c r="D598" s="10"/>
      <c r="E598" s="10"/>
    </row>
    <row r="599" spans="4:5" ht="12.75">
      <c r="D599" s="10"/>
      <c r="E599" s="10"/>
    </row>
    <row r="600" spans="4:5" ht="12.75">
      <c r="D600" s="10"/>
      <c r="E600" s="10"/>
    </row>
    <row r="601" spans="4:5" ht="12.75">
      <c r="D601" s="10"/>
      <c r="E601" s="10"/>
    </row>
    <row r="602" spans="4:5" ht="12.75">
      <c r="D602" s="10"/>
      <c r="E602" s="10"/>
    </row>
    <row r="603" spans="4:5" ht="12.75">
      <c r="D603" s="10"/>
      <c r="E603" s="10"/>
    </row>
    <row r="604" spans="4:5" ht="12.75">
      <c r="D604" s="10"/>
      <c r="E604" s="10"/>
    </row>
    <row r="605" spans="4:5" ht="12.75">
      <c r="D605" s="10"/>
      <c r="E605" s="10"/>
    </row>
    <row r="606" spans="4:5" ht="12.75">
      <c r="D606" s="10"/>
      <c r="E606" s="10"/>
    </row>
    <row r="607" spans="4:5" ht="12.75">
      <c r="D607" s="10"/>
      <c r="E607" s="10"/>
    </row>
    <row r="608" spans="4:5" ht="12.75">
      <c r="D608" s="10"/>
      <c r="E608" s="10"/>
    </row>
    <row r="609" spans="4:5" ht="12.75">
      <c r="D609" s="10"/>
      <c r="E609" s="10"/>
    </row>
    <row r="610" spans="4:5" ht="12.75">
      <c r="D610" s="10"/>
      <c r="E610" s="10"/>
    </row>
    <row r="611" spans="4:5" ht="12.75">
      <c r="D611" s="10"/>
      <c r="E611" s="10"/>
    </row>
    <row r="612" spans="4:5" ht="12.75">
      <c r="D612" s="10"/>
      <c r="E612" s="10"/>
    </row>
    <row r="613" spans="4:5" ht="12.75">
      <c r="D613" s="10"/>
      <c r="E613" s="10"/>
    </row>
    <row r="614" spans="4:5" ht="12.75">
      <c r="D614" s="10"/>
      <c r="E614" s="10"/>
    </row>
    <row r="615" spans="4:5" ht="12.75">
      <c r="D615" s="10"/>
      <c r="E615" s="10"/>
    </row>
    <row r="616" spans="4:5" ht="12.75">
      <c r="D616" s="10"/>
      <c r="E616" s="10"/>
    </row>
    <row r="617" spans="4:5" ht="12.75">
      <c r="D617" s="10"/>
      <c r="E617" s="10"/>
    </row>
    <row r="618" spans="4:5" ht="12.75">
      <c r="D618" s="10"/>
      <c r="E618" s="10"/>
    </row>
    <row r="619" spans="4:5" ht="12.75">
      <c r="D619" s="10"/>
      <c r="E619" s="10"/>
    </row>
    <row r="620" spans="4:5" ht="12.75">
      <c r="D620" s="10"/>
      <c r="E620" s="10"/>
    </row>
    <row r="621" spans="4:5" ht="12.75">
      <c r="D621" s="10"/>
      <c r="E621" s="10"/>
    </row>
    <row r="622" spans="4:5" ht="12.75">
      <c r="D622" s="10"/>
      <c r="E622" s="10"/>
    </row>
    <row r="623" spans="4:5" ht="12.75">
      <c r="D623" s="10"/>
      <c r="E623" s="10"/>
    </row>
    <row r="624" spans="4:5" ht="12.75">
      <c r="D624" s="10"/>
      <c r="E624" s="10"/>
    </row>
    <row r="625" spans="4:5" ht="12.75">
      <c r="D625" s="10"/>
      <c r="E625" s="10"/>
    </row>
    <row r="626" spans="4:5" ht="12.75">
      <c r="D626" s="10"/>
      <c r="E626" s="10"/>
    </row>
    <row r="627" spans="4:5" ht="12.75">
      <c r="D627" s="10"/>
      <c r="E627" s="10"/>
    </row>
    <row r="628" spans="4:5" ht="12.75">
      <c r="D628" s="10"/>
      <c r="E628" s="10"/>
    </row>
    <row r="629" spans="4:5" ht="12.75">
      <c r="D629" s="10"/>
      <c r="E629" s="10"/>
    </row>
    <row r="630" spans="4:5" ht="12.75">
      <c r="D630" s="10"/>
      <c r="E630" s="10"/>
    </row>
    <row r="631" spans="4:5" ht="12.75">
      <c r="D631" s="10"/>
      <c r="E631" s="10"/>
    </row>
    <row r="632" spans="4:5" ht="12.75">
      <c r="D632" s="10"/>
      <c r="E632" s="10"/>
    </row>
    <row r="633" spans="4:5" ht="12.75">
      <c r="D633" s="10"/>
      <c r="E633" s="10"/>
    </row>
    <row r="634" spans="4:5" ht="12.75">
      <c r="D634" s="10"/>
      <c r="E634" s="10"/>
    </row>
    <row r="635" spans="4:5" ht="12.75">
      <c r="D635" s="10"/>
      <c r="E635" s="10"/>
    </row>
    <row r="636" spans="4:5" ht="12.75">
      <c r="D636" s="10"/>
      <c r="E636" s="10"/>
    </row>
    <row r="637" spans="4:5" ht="12.75">
      <c r="D637" s="10"/>
      <c r="E637" s="10"/>
    </row>
    <row r="638" spans="4:5" ht="12.75">
      <c r="D638" s="10"/>
      <c r="E638" s="10"/>
    </row>
    <row r="639" spans="4:5" ht="12.75">
      <c r="D639" s="10"/>
      <c r="E639" s="10"/>
    </row>
    <row r="640" spans="4:5" ht="12.75">
      <c r="D640" s="10"/>
      <c r="E640" s="10"/>
    </row>
    <row r="641" spans="4:5" ht="12.75">
      <c r="D641" s="10"/>
      <c r="E641" s="10"/>
    </row>
    <row r="642" spans="4:5" ht="12.75">
      <c r="D642" s="10"/>
      <c r="E642" s="10"/>
    </row>
    <row r="643" spans="4:5" ht="12.75">
      <c r="D643" s="10"/>
      <c r="E643" s="10"/>
    </row>
    <row r="644" spans="4:5" ht="12.75">
      <c r="D644" s="10"/>
      <c r="E644" s="10"/>
    </row>
    <row r="645" spans="4:5" ht="12.75">
      <c r="D645" s="10"/>
      <c r="E645" s="10"/>
    </row>
    <row r="646" spans="4:5" ht="12.75">
      <c r="D646" s="10"/>
      <c r="E646" s="10"/>
    </row>
    <row r="647" spans="4:5" ht="12.75">
      <c r="D647" s="10"/>
      <c r="E647" s="10"/>
    </row>
    <row r="648" spans="4:5" ht="12.75">
      <c r="D648" s="10"/>
      <c r="E648" s="10"/>
    </row>
    <row r="649" spans="4:5" ht="12.75">
      <c r="D649" s="10"/>
      <c r="E649" s="10"/>
    </row>
    <row r="650" spans="4:5" ht="12.75">
      <c r="D650" s="10"/>
      <c r="E650" s="10"/>
    </row>
    <row r="651" spans="4:5" ht="12.75">
      <c r="D651" s="10"/>
      <c r="E651" s="10"/>
    </row>
    <row r="652" spans="4:5" ht="12.75">
      <c r="D652" s="10"/>
      <c r="E652" s="10"/>
    </row>
    <row r="653" spans="4:5" ht="12.75">
      <c r="D653" s="10"/>
      <c r="E653" s="10"/>
    </row>
    <row r="654" spans="4:5" ht="12.75">
      <c r="D654" s="10"/>
      <c r="E654" s="10"/>
    </row>
    <row r="655" spans="4:5" ht="12.75">
      <c r="D655" s="10"/>
      <c r="E655" s="10"/>
    </row>
    <row r="656" spans="4:5" ht="12.75">
      <c r="D656" s="10"/>
      <c r="E656" s="10"/>
    </row>
    <row r="657" spans="4:5" ht="12.75">
      <c r="D657" s="10"/>
      <c r="E657" s="10"/>
    </row>
    <row r="658" spans="4:5" ht="12.75">
      <c r="D658" s="10"/>
      <c r="E658" s="10"/>
    </row>
    <row r="659" spans="4:5" ht="12.75">
      <c r="D659" s="10"/>
      <c r="E659" s="10"/>
    </row>
    <row r="660" spans="4:5" ht="12.75">
      <c r="D660" s="10"/>
      <c r="E660" s="10"/>
    </row>
    <row r="661" spans="4:5" ht="12.75">
      <c r="D661" s="10"/>
      <c r="E661" s="10"/>
    </row>
    <row r="662" spans="4:5" ht="12.75">
      <c r="D662" s="10"/>
      <c r="E662" s="10"/>
    </row>
    <row r="663" spans="4:5" ht="12.75">
      <c r="D663" s="10"/>
      <c r="E663" s="10"/>
    </row>
    <row r="664" spans="4:5" ht="12.75">
      <c r="D664" s="10"/>
      <c r="E664" s="10"/>
    </row>
    <row r="665" spans="4:5" ht="12.75">
      <c r="D665" s="10"/>
      <c r="E665" s="10"/>
    </row>
    <row r="666" spans="4:5" ht="12.75">
      <c r="D666" s="10"/>
      <c r="E666" s="10"/>
    </row>
    <row r="667" spans="4:5" ht="12.75">
      <c r="D667" s="10"/>
      <c r="E667" s="10"/>
    </row>
    <row r="668" spans="4:5" ht="12.75">
      <c r="D668" s="10"/>
      <c r="E668" s="10"/>
    </row>
    <row r="669" spans="4:5" ht="12.75">
      <c r="D669" s="10"/>
      <c r="E669" s="10"/>
    </row>
    <row r="670" spans="4:5" ht="12.75">
      <c r="D670" s="10"/>
      <c r="E670" s="10"/>
    </row>
    <row r="671" spans="4:5" ht="12.75">
      <c r="D671" s="10"/>
      <c r="E671" s="10"/>
    </row>
    <row r="672" spans="4:5" ht="12.75">
      <c r="D672" s="10"/>
      <c r="E672" s="10"/>
    </row>
    <row r="673" spans="4:5" ht="12.75">
      <c r="D673" s="10"/>
      <c r="E673" s="10"/>
    </row>
    <row r="674" spans="4:5" ht="12.75">
      <c r="D674" s="10"/>
      <c r="E674" s="10"/>
    </row>
    <row r="675" spans="4:5" ht="12.75">
      <c r="D675" s="10"/>
      <c r="E675" s="10"/>
    </row>
    <row r="676" spans="4:5" ht="12.75">
      <c r="D676" s="10"/>
      <c r="E676" s="10"/>
    </row>
    <row r="677" spans="4:5" ht="12.75">
      <c r="D677" s="10"/>
      <c r="E677" s="10"/>
    </row>
    <row r="678" spans="4:5" ht="12.75">
      <c r="D678" s="10"/>
      <c r="E678" s="10"/>
    </row>
    <row r="679" spans="4:5" ht="12.75">
      <c r="D679" s="10"/>
      <c r="E679" s="10"/>
    </row>
    <row r="680" spans="4:5" ht="12.75">
      <c r="D680" s="10"/>
      <c r="E680" s="10"/>
    </row>
    <row r="681" spans="4:5" ht="12.75">
      <c r="D681" s="10"/>
      <c r="E681" s="10"/>
    </row>
    <row r="682" spans="4:5" ht="12.75">
      <c r="D682" s="10"/>
      <c r="E682" s="10"/>
    </row>
    <row r="683" spans="4:5" ht="12.75">
      <c r="D683" s="10"/>
      <c r="E683" s="10"/>
    </row>
    <row r="684" spans="4:5" ht="12.75">
      <c r="D684" s="10"/>
      <c r="E684" s="10"/>
    </row>
    <row r="685" spans="4:5" ht="12.75">
      <c r="D685" s="10"/>
      <c r="E685" s="10"/>
    </row>
    <row r="686" spans="4:5" ht="12.75">
      <c r="D686" s="10"/>
      <c r="E686" s="10"/>
    </row>
    <row r="687" spans="4:5" ht="12.75">
      <c r="D687" s="10"/>
      <c r="E687" s="10"/>
    </row>
    <row r="688" spans="4:5" ht="12.75">
      <c r="D688" s="10"/>
      <c r="E688" s="10"/>
    </row>
    <row r="689" spans="4:5" ht="12.75">
      <c r="D689" s="10"/>
      <c r="E689" s="10"/>
    </row>
    <row r="690" spans="4:5" ht="12.75">
      <c r="D690" s="10"/>
      <c r="E690" s="10"/>
    </row>
    <row r="691" spans="4:5" ht="12.75">
      <c r="D691" s="10"/>
      <c r="E691" s="10"/>
    </row>
    <row r="692" spans="4:5" ht="12.75">
      <c r="D692" s="10"/>
      <c r="E692" s="10"/>
    </row>
    <row r="693" spans="4:5" ht="12.75">
      <c r="D693" s="10"/>
      <c r="E693" s="10"/>
    </row>
    <row r="694" spans="4:5" ht="12.75">
      <c r="D694" s="10"/>
      <c r="E694" s="10"/>
    </row>
    <row r="695" spans="4:5" ht="12.75">
      <c r="D695" s="10"/>
      <c r="E695" s="10"/>
    </row>
    <row r="696" spans="4:5" ht="12.75">
      <c r="D696" s="10"/>
      <c r="E696" s="10"/>
    </row>
    <row r="697" spans="4:5" ht="12.75">
      <c r="D697" s="10"/>
      <c r="E697" s="10"/>
    </row>
    <row r="698" spans="4:5" ht="12.75">
      <c r="D698" s="10"/>
      <c r="E698" s="10"/>
    </row>
    <row r="699" spans="4:5" ht="12.75">
      <c r="D699" s="10"/>
      <c r="E699" s="10"/>
    </row>
    <row r="700" spans="4:5" ht="12.75">
      <c r="D700" s="10"/>
      <c r="E700" s="10"/>
    </row>
    <row r="701" spans="4:5" ht="12.75">
      <c r="D701" s="10"/>
      <c r="E701" s="10"/>
    </row>
    <row r="702" spans="4:5" ht="12.75">
      <c r="D702" s="10"/>
      <c r="E702" s="10"/>
    </row>
    <row r="703" spans="4:5" ht="12.75">
      <c r="D703" s="10"/>
      <c r="E703" s="10"/>
    </row>
    <row r="704" spans="4:5" ht="12.75">
      <c r="D704" s="10"/>
      <c r="E704" s="10"/>
    </row>
    <row r="705" spans="4:5" ht="12.75">
      <c r="D705" s="10"/>
      <c r="E705" s="10"/>
    </row>
    <row r="706" spans="4:5" ht="12.75">
      <c r="D706" s="10"/>
      <c r="E706" s="10"/>
    </row>
    <row r="707" spans="4:5" ht="12.75">
      <c r="D707" s="10"/>
      <c r="E707" s="10"/>
    </row>
    <row r="708" spans="4:5" ht="12.75">
      <c r="D708" s="10"/>
      <c r="E708" s="10"/>
    </row>
    <row r="709" spans="4:5" ht="12.75">
      <c r="D709" s="10"/>
      <c r="E709" s="10"/>
    </row>
    <row r="710" spans="4:5" ht="12.75">
      <c r="D710" s="10"/>
      <c r="E710" s="10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47"/>
  <sheetViews>
    <sheetView workbookViewId="0" topLeftCell="A11">
      <pane xSplit="4" ySplit="24" topLeftCell="E44" activePane="bottomRight" state="frozen"/>
      <selection pane="topLeft" activeCell="A1" sqref="A1"/>
      <selection pane="topRight" activeCell="A11" sqref="A11"/>
      <selection pane="bottomLeft" activeCell="A11" sqref="A11"/>
      <selection pane="bottomRight" activeCell="AF29" sqref="AF29"/>
    </sheetView>
  </sheetViews>
  <sheetFormatPr defaultColWidth="9.140625" defaultRowHeight="12.75"/>
  <cols>
    <col min="4" max="4" width="17.00390625" style="0" customWidth="1"/>
    <col min="5" max="5" width="11.8515625" style="0" customWidth="1"/>
    <col min="6" max="6" width="11.57421875" style="0" customWidth="1"/>
    <col min="7" max="7" width="11.00390625" style="0" customWidth="1"/>
    <col min="8" max="8" width="11.8515625" style="0" customWidth="1"/>
    <col min="9" max="9" width="12.140625" style="0" customWidth="1"/>
    <col min="10" max="10" width="9.28125" style="0" customWidth="1"/>
    <col min="11" max="11" width="15.00390625" style="0" customWidth="1"/>
    <col min="12" max="12" width="12.00390625" style="0" customWidth="1"/>
    <col min="13" max="13" width="13.140625" style="0" customWidth="1"/>
    <col min="14" max="14" width="11.00390625" style="0" customWidth="1"/>
    <col min="15" max="15" width="13.140625" style="0" customWidth="1"/>
    <col min="16" max="16" width="11.421875" style="0" customWidth="1"/>
    <col min="17" max="17" width="11.28125" style="0" customWidth="1"/>
    <col min="18" max="18" width="11.421875" style="0" customWidth="1"/>
    <col min="19" max="19" width="12.140625" style="0" customWidth="1"/>
    <col min="20" max="20" width="11.421875" style="0" customWidth="1"/>
    <col min="21" max="21" width="11.57421875" style="0" customWidth="1"/>
    <col min="22" max="22" width="12.00390625" style="0" customWidth="1"/>
    <col min="23" max="23" width="11.00390625" style="0" customWidth="1"/>
    <col min="24" max="24" width="12.28125" style="0" customWidth="1"/>
    <col min="25" max="25" width="11.421875" style="0" customWidth="1"/>
    <col min="26" max="26" width="11.7109375" style="0" customWidth="1"/>
    <col min="27" max="27" width="11.00390625" style="0" customWidth="1"/>
    <col min="28" max="29" width="11.140625" style="0" customWidth="1"/>
    <col min="30" max="30" width="13.28125" style="0" customWidth="1"/>
    <col min="31" max="31" width="12.140625" style="0" customWidth="1"/>
    <col min="32" max="32" width="12.57421875" style="0" customWidth="1"/>
    <col min="33" max="33" width="11.7109375" style="0" customWidth="1"/>
    <col min="36" max="36" width="11.57421875" style="0" customWidth="1"/>
    <col min="40" max="40" width="27.57421875" style="0" customWidth="1"/>
    <col min="41" max="41" width="14.00390625" style="0" customWidth="1"/>
    <col min="42" max="42" width="10.140625" style="0" customWidth="1"/>
    <col min="43" max="43" width="15.8515625" style="0" customWidth="1"/>
    <col min="45" max="46" width="18.00390625" style="0" customWidth="1"/>
  </cols>
  <sheetData>
    <row r="1" spans="1:42" ht="12.75">
      <c r="A1" s="5" t="s">
        <v>1459</v>
      </c>
      <c r="B1" s="5"/>
      <c r="C1" s="5"/>
      <c r="D1" s="5"/>
      <c r="E1" s="5"/>
      <c r="F1" s="6">
        <v>1977</v>
      </c>
      <c r="G1" s="6"/>
      <c r="H1" s="6"/>
      <c r="I1" s="6"/>
      <c r="J1" s="6"/>
      <c r="K1" s="6"/>
      <c r="L1" s="6">
        <v>1976</v>
      </c>
      <c r="M1" s="6"/>
      <c r="N1" s="6"/>
      <c r="O1" s="6"/>
      <c r="P1" s="6">
        <v>1975</v>
      </c>
      <c r="Q1" s="6"/>
      <c r="R1" s="6"/>
      <c r="S1" s="6"/>
      <c r="T1" s="6"/>
      <c r="U1" s="6">
        <v>1974</v>
      </c>
      <c r="V1" s="6"/>
      <c r="W1" s="6"/>
      <c r="X1" s="6"/>
      <c r="Y1" s="6"/>
      <c r="Z1" s="6"/>
      <c r="AA1" s="6">
        <v>1973</v>
      </c>
      <c r="AB1" s="6"/>
      <c r="AC1" s="6"/>
      <c r="AD1" s="6"/>
      <c r="AE1" s="6"/>
      <c r="AF1" s="6"/>
      <c r="AG1" s="6">
        <v>1972</v>
      </c>
      <c r="AH1" s="6"/>
      <c r="AI1" s="6"/>
      <c r="AJ1" s="6"/>
      <c r="AM1" s="8"/>
      <c r="AN1" s="6">
        <v>1971</v>
      </c>
      <c r="AO1" s="6"/>
      <c r="AP1" s="6"/>
    </row>
    <row r="2" spans="5:43" ht="12.75">
      <c r="E2" t="s">
        <v>722</v>
      </c>
      <c r="F2" t="s">
        <v>838</v>
      </c>
      <c r="G2" t="s">
        <v>1358</v>
      </c>
      <c r="H2" t="s">
        <v>248</v>
      </c>
      <c r="I2" t="s">
        <v>1375</v>
      </c>
      <c r="J2" t="s">
        <v>184</v>
      </c>
      <c r="K2" t="s">
        <v>947</v>
      </c>
      <c r="X2" t="s">
        <v>459</v>
      </c>
      <c r="Y2" t="s">
        <v>185</v>
      </c>
      <c r="Z2" t="s">
        <v>946</v>
      </c>
      <c r="AD2" t="s">
        <v>459</v>
      </c>
      <c r="AE2" t="s">
        <v>185</v>
      </c>
      <c r="AJ2" t="s">
        <v>459</v>
      </c>
      <c r="AK2" t="s">
        <v>185</v>
      </c>
      <c r="AM2" s="8"/>
      <c r="AO2" t="s">
        <v>942</v>
      </c>
      <c r="AP2" t="s">
        <v>185</v>
      </c>
      <c r="AQ2" t="s">
        <v>941</v>
      </c>
    </row>
    <row r="3" spans="1:41" ht="12.75">
      <c r="A3" t="s">
        <v>1113</v>
      </c>
      <c r="E3">
        <v>167</v>
      </c>
      <c r="I3" s="16">
        <v>5774943</v>
      </c>
      <c r="J3">
        <v>20357</v>
      </c>
      <c r="K3" s="2">
        <f aca="true" t="shared" si="0" ref="K3:K25">I3/J3</f>
        <v>283.6834012870266</v>
      </c>
      <c r="L3" s="2"/>
      <c r="M3" s="2"/>
      <c r="N3" s="2"/>
      <c r="O3" s="2">
        <v>5699567</v>
      </c>
      <c r="P3" s="2"/>
      <c r="Q3" s="2"/>
      <c r="R3" s="2"/>
      <c r="S3" s="2">
        <v>4757262</v>
      </c>
      <c r="T3" s="2"/>
      <c r="X3" s="2">
        <v>5003892</v>
      </c>
      <c r="Y3">
        <v>15457</v>
      </c>
      <c r="Z3" s="2">
        <f aca="true" t="shared" si="1" ref="Z3:Z25">X3/Y3</f>
        <v>323.72983114446527</v>
      </c>
      <c r="AA3" s="2"/>
      <c r="AB3" s="2"/>
      <c r="AC3" s="2"/>
      <c r="AD3" s="2">
        <v>5117008</v>
      </c>
      <c r="AE3">
        <v>18249</v>
      </c>
      <c r="AF3" s="2">
        <f aca="true" t="shared" si="2" ref="AF3:AF25">AD3/AE3</f>
        <v>280.3993643487314</v>
      </c>
      <c r="AG3" s="2"/>
      <c r="AH3" s="2"/>
      <c r="AI3" s="2"/>
      <c r="AJ3" s="2">
        <v>4860206</v>
      </c>
      <c r="AK3">
        <v>19098</v>
      </c>
      <c r="AL3" s="2">
        <f aca="true" t="shared" si="3" ref="AL3:AL25">AJ3/AK3</f>
        <v>254.48769504660174</v>
      </c>
      <c r="AM3" s="9"/>
      <c r="AO3" s="2"/>
    </row>
    <row r="4" spans="1:39" ht="12.75">
      <c r="A4" t="s">
        <v>1195</v>
      </c>
      <c r="E4">
        <v>179</v>
      </c>
      <c r="I4" s="16">
        <v>5013546</v>
      </c>
      <c r="J4">
        <v>3578</v>
      </c>
      <c r="K4" s="2">
        <f t="shared" si="0"/>
        <v>1401.2146450531022</v>
      </c>
      <c r="L4" s="2"/>
      <c r="M4" s="2"/>
      <c r="N4" s="2"/>
      <c r="O4" s="2">
        <v>6172574</v>
      </c>
      <c r="P4" s="2"/>
      <c r="Q4" s="2"/>
      <c r="R4" s="2"/>
      <c r="S4" s="2">
        <v>5921229</v>
      </c>
      <c r="T4" s="2"/>
      <c r="X4" s="2">
        <v>4872481</v>
      </c>
      <c r="Y4">
        <v>5268</v>
      </c>
      <c r="Z4" s="2">
        <f t="shared" si="1"/>
        <v>924.9204631738801</v>
      </c>
      <c r="AA4" s="2"/>
      <c r="AB4" s="2"/>
      <c r="AC4" s="2"/>
      <c r="AD4" s="2">
        <v>4245892</v>
      </c>
      <c r="AE4">
        <v>5184</v>
      </c>
      <c r="AF4" s="2">
        <f t="shared" si="2"/>
        <v>819.0378086419753</v>
      </c>
      <c r="AG4" s="2"/>
      <c r="AH4" s="2"/>
      <c r="AI4" s="2"/>
      <c r="AJ4" s="2">
        <v>4115724</v>
      </c>
      <c r="AK4">
        <v>5267</v>
      </c>
      <c r="AL4" s="2">
        <f t="shared" si="3"/>
        <v>781.4171254983862</v>
      </c>
      <c r="AM4" s="9"/>
    </row>
    <row r="5" spans="1:39" ht="12.75">
      <c r="A5" t="s">
        <v>1258</v>
      </c>
      <c r="E5">
        <v>37</v>
      </c>
      <c r="I5" s="16">
        <v>69238789</v>
      </c>
      <c r="J5">
        <v>79168</v>
      </c>
      <c r="K5" s="2">
        <f t="shared" si="0"/>
        <v>874.5804996968473</v>
      </c>
      <c r="L5" s="2"/>
      <c r="M5" s="2"/>
      <c r="N5" s="2"/>
      <c r="O5" s="2">
        <v>62963371</v>
      </c>
      <c r="P5" s="2"/>
      <c r="Q5" s="2"/>
      <c r="R5" s="2"/>
      <c r="S5" s="2">
        <v>53679645</v>
      </c>
      <c r="T5" s="2"/>
      <c r="X5" s="2">
        <v>52062404</v>
      </c>
      <c r="Y5">
        <v>66286</v>
      </c>
      <c r="Z5" s="2">
        <f t="shared" si="1"/>
        <v>785.4208128413239</v>
      </c>
      <c r="AA5" s="2"/>
      <c r="AB5" s="2"/>
      <c r="AC5" s="2"/>
      <c r="AD5" s="2">
        <v>47475822</v>
      </c>
      <c r="AE5">
        <v>69429</v>
      </c>
      <c r="AF5" s="2">
        <f t="shared" si="2"/>
        <v>683.8039147906494</v>
      </c>
      <c r="AG5" s="2"/>
      <c r="AH5" s="2"/>
      <c r="AI5" s="2"/>
      <c r="AJ5" s="2">
        <v>39565225</v>
      </c>
      <c r="AK5">
        <v>59715</v>
      </c>
      <c r="AL5" s="2">
        <f t="shared" si="3"/>
        <v>662.5676128275977</v>
      </c>
      <c r="AM5" s="9"/>
    </row>
    <row r="6" spans="1:39" ht="12.75">
      <c r="A6" t="s">
        <v>1276</v>
      </c>
      <c r="E6">
        <v>160</v>
      </c>
      <c r="I6" s="16">
        <v>44985548</v>
      </c>
      <c r="J6">
        <v>87971</v>
      </c>
      <c r="K6" s="2">
        <f t="shared" si="0"/>
        <v>511.367928067204</v>
      </c>
      <c r="L6" s="2"/>
      <c r="M6" s="2"/>
      <c r="N6" s="2"/>
      <c r="O6" s="2">
        <v>44013913</v>
      </c>
      <c r="P6" s="2"/>
      <c r="Q6" s="2"/>
      <c r="R6" s="2"/>
      <c r="S6" s="2">
        <v>33765538</v>
      </c>
      <c r="T6" s="2"/>
      <c r="X6" s="2">
        <v>36212131</v>
      </c>
      <c r="Y6">
        <v>43508</v>
      </c>
      <c r="Z6" s="2">
        <f t="shared" si="1"/>
        <v>832.3097131562012</v>
      </c>
      <c r="AA6" s="2"/>
      <c r="AB6" s="2"/>
      <c r="AC6" s="2"/>
      <c r="AD6" s="2">
        <v>36110961</v>
      </c>
      <c r="AE6">
        <v>52395</v>
      </c>
      <c r="AF6" s="2">
        <f t="shared" si="2"/>
        <v>689.2062410535357</v>
      </c>
      <c r="AG6" s="2"/>
      <c r="AH6" s="2"/>
      <c r="AI6" s="2"/>
      <c r="AJ6" s="2">
        <v>29473257</v>
      </c>
      <c r="AK6">
        <v>49590</v>
      </c>
      <c r="AL6" s="2">
        <f t="shared" si="3"/>
        <v>594.3387174833636</v>
      </c>
      <c r="AM6" s="9"/>
    </row>
    <row r="7" spans="1:39" ht="12.75">
      <c r="A7" t="s">
        <v>1294</v>
      </c>
      <c r="E7">
        <v>37</v>
      </c>
      <c r="I7" s="16">
        <v>7738222</v>
      </c>
      <c r="J7">
        <v>7622</v>
      </c>
      <c r="K7" s="2">
        <f t="shared" si="0"/>
        <v>1015.2482288113356</v>
      </c>
      <c r="L7" s="2"/>
      <c r="M7" s="2"/>
      <c r="N7" s="2"/>
      <c r="O7" s="2">
        <v>8219801</v>
      </c>
      <c r="P7" s="2"/>
      <c r="Q7" s="2"/>
      <c r="R7" s="2"/>
      <c r="S7" s="2">
        <v>6613957</v>
      </c>
      <c r="T7" s="2"/>
      <c r="X7" s="2">
        <v>7675960</v>
      </c>
      <c r="Y7">
        <v>9563</v>
      </c>
      <c r="Z7" s="2">
        <f t="shared" si="1"/>
        <v>802.6728014221478</v>
      </c>
      <c r="AA7" s="2"/>
      <c r="AB7" s="2"/>
      <c r="AC7" s="2"/>
      <c r="AD7" s="2">
        <v>7191324</v>
      </c>
      <c r="AE7">
        <v>10144</v>
      </c>
      <c r="AF7" s="2">
        <f t="shared" si="2"/>
        <v>708.9238958990536</v>
      </c>
      <c r="AG7" s="2"/>
      <c r="AH7" s="2"/>
      <c r="AI7" s="2"/>
      <c r="AJ7" s="2">
        <v>6171934</v>
      </c>
      <c r="AK7">
        <v>10044</v>
      </c>
      <c r="AL7" s="2">
        <f t="shared" si="3"/>
        <v>614.4896455595381</v>
      </c>
      <c r="AM7" s="9"/>
    </row>
    <row r="8" spans="1:39" ht="12.75">
      <c r="A8" t="s">
        <v>1317</v>
      </c>
      <c r="E8">
        <v>107</v>
      </c>
      <c r="I8" s="16">
        <v>7211545</v>
      </c>
      <c r="J8">
        <v>17638</v>
      </c>
      <c r="K8" s="2">
        <f t="shared" si="0"/>
        <v>408.86410023812226</v>
      </c>
      <c r="L8" s="2"/>
      <c r="M8" s="2"/>
      <c r="N8" s="2"/>
      <c r="O8" s="2">
        <v>7769397</v>
      </c>
      <c r="P8" s="2"/>
      <c r="Q8" s="2"/>
      <c r="R8" s="2"/>
      <c r="S8" s="2">
        <v>7133541</v>
      </c>
      <c r="T8" s="2"/>
      <c r="X8" s="2">
        <v>0</v>
      </c>
      <c r="Z8" s="2" t="e">
        <f t="shared" si="1"/>
        <v>#DIV/0!</v>
      </c>
      <c r="AA8" s="2"/>
      <c r="AB8" s="2"/>
      <c r="AC8" s="2"/>
      <c r="AD8" s="2">
        <v>0</v>
      </c>
      <c r="AF8" s="2" t="e">
        <f t="shared" si="2"/>
        <v>#DIV/0!</v>
      </c>
      <c r="AG8" s="2"/>
      <c r="AH8" s="2"/>
      <c r="AI8" s="2"/>
      <c r="AJ8" s="2">
        <v>0</v>
      </c>
      <c r="AL8" s="2" t="e">
        <f t="shared" si="3"/>
        <v>#DIV/0!</v>
      </c>
      <c r="AM8" s="9"/>
    </row>
    <row r="9" spans="1:39" ht="12.75">
      <c r="A9" t="s">
        <v>1324</v>
      </c>
      <c r="E9">
        <v>33</v>
      </c>
      <c r="I9" s="16">
        <v>4114498</v>
      </c>
      <c r="J9">
        <v>13837</v>
      </c>
      <c r="K9" s="2">
        <f t="shared" si="0"/>
        <v>297.35477343354773</v>
      </c>
      <c r="L9" s="2"/>
      <c r="M9" s="2"/>
      <c r="N9" s="2"/>
      <c r="O9" s="2">
        <v>4848571</v>
      </c>
      <c r="P9" s="2"/>
      <c r="Q9" s="2"/>
      <c r="R9" s="2"/>
      <c r="S9" s="2">
        <v>3916180</v>
      </c>
      <c r="T9" s="2"/>
      <c r="X9" s="2">
        <v>6019837</v>
      </c>
      <c r="Y9">
        <v>28237</v>
      </c>
      <c r="Z9" s="2">
        <f t="shared" si="1"/>
        <v>213.18968020682084</v>
      </c>
      <c r="AA9" s="2"/>
      <c r="AB9" s="2"/>
      <c r="AC9" s="2"/>
      <c r="AD9" s="2">
        <v>4972150</v>
      </c>
      <c r="AE9">
        <v>24910</v>
      </c>
      <c r="AF9" s="2">
        <f t="shared" si="2"/>
        <v>199.60457647531112</v>
      </c>
      <c r="AG9" s="2"/>
      <c r="AH9" s="2"/>
      <c r="AI9" s="2"/>
      <c r="AJ9" s="2">
        <v>5387329</v>
      </c>
      <c r="AK9">
        <v>24791</v>
      </c>
      <c r="AL9" s="2">
        <f t="shared" si="3"/>
        <v>217.30987051752652</v>
      </c>
      <c r="AM9" s="9"/>
    </row>
    <row r="10" spans="1:39" ht="12.75">
      <c r="A10" t="s">
        <v>1117</v>
      </c>
      <c r="E10">
        <v>11</v>
      </c>
      <c r="I10" s="16">
        <v>1251967</v>
      </c>
      <c r="J10">
        <v>1893</v>
      </c>
      <c r="K10" s="2">
        <f t="shared" si="0"/>
        <v>661.3666138404649</v>
      </c>
      <c r="L10" s="2"/>
      <c r="M10" s="2"/>
      <c r="N10" s="2"/>
      <c r="O10" s="2">
        <v>1003477</v>
      </c>
      <c r="P10" s="2"/>
      <c r="Q10" s="2"/>
      <c r="R10" s="2"/>
      <c r="S10" s="2">
        <v>1129023</v>
      </c>
      <c r="T10" s="2"/>
      <c r="V10" t="s">
        <v>198</v>
      </c>
      <c r="X10" s="16">
        <v>6423855</v>
      </c>
      <c r="Y10">
        <v>12256</v>
      </c>
      <c r="Z10" s="2">
        <f t="shared" si="1"/>
        <v>524.1396050913838</v>
      </c>
      <c r="AA10" s="2"/>
      <c r="AB10" s="2"/>
      <c r="AC10" s="2"/>
      <c r="AD10" s="2">
        <v>6543282</v>
      </c>
      <c r="AE10">
        <v>14295</v>
      </c>
      <c r="AF10" s="2">
        <f t="shared" si="2"/>
        <v>457.73221406086043</v>
      </c>
      <c r="AG10" s="2"/>
      <c r="AH10" s="2"/>
      <c r="AI10" s="2"/>
      <c r="AJ10" s="2">
        <v>6874383</v>
      </c>
      <c r="AK10">
        <v>15214</v>
      </c>
      <c r="AL10" s="2">
        <f t="shared" si="3"/>
        <v>451.8458656500592</v>
      </c>
      <c r="AM10" s="9"/>
    </row>
    <row r="11" spans="1:39" ht="12.75">
      <c r="A11" t="s">
        <v>1127</v>
      </c>
      <c r="E11">
        <v>5</v>
      </c>
      <c r="I11" s="16">
        <v>715768</v>
      </c>
      <c r="J11">
        <v>1034</v>
      </c>
      <c r="K11" s="2">
        <f t="shared" si="0"/>
        <v>692.2321083172147</v>
      </c>
      <c r="L11" s="2"/>
      <c r="M11" s="2"/>
      <c r="N11" s="2"/>
      <c r="O11" s="16">
        <v>579796</v>
      </c>
      <c r="P11" s="2"/>
      <c r="Q11" s="2"/>
      <c r="R11" s="2"/>
      <c r="S11" s="16">
        <v>607030</v>
      </c>
      <c r="T11" s="2"/>
      <c r="X11" s="16">
        <v>645120</v>
      </c>
      <c r="Y11">
        <v>935</v>
      </c>
      <c r="Z11" s="2">
        <f t="shared" si="1"/>
        <v>689.9679144385027</v>
      </c>
      <c r="AA11" s="2"/>
      <c r="AB11" s="2"/>
      <c r="AC11" s="2"/>
      <c r="AD11" s="16">
        <v>372098</v>
      </c>
      <c r="AE11">
        <v>742</v>
      </c>
      <c r="AF11" s="2">
        <f t="shared" si="2"/>
        <v>501.47978436657684</v>
      </c>
      <c r="AG11" s="2"/>
      <c r="AH11" s="2"/>
      <c r="AI11" s="2"/>
      <c r="AJ11" s="16">
        <v>526816</v>
      </c>
      <c r="AK11">
        <v>873</v>
      </c>
      <c r="AL11" s="2">
        <f t="shared" si="3"/>
        <v>603.454753722795</v>
      </c>
      <c r="AM11" s="9"/>
    </row>
    <row r="12" spans="1:39" ht="12.75">
      <c r="A12" t="s">
        <v>1136</v>
      </c>
      <c r="E12">
        <v>54</v>
      </c>
      <c r="I12" s="16">
        <v>2498271</v>
      </c>
      <c r="J12">
        <v>1393</v>
      </c>
      <c r="K12" s="2">
        <f t="shared" si="0"/>
        <v>1793.4465183058148</v>
      </c>
      <c r="L12" s="2"/>
      <c r="M12" s="2"/>
      <c r="N12" s="2"/>
      <c r="O12" s="16">
        <v>2639139</v>
      </c>
      <c r="P12" s="2"/>
      <c r="Q12" s="2"/>
      <c r="R12" s="2"/>
      <c r="S12" s="16">
        <v>260557</v>
      </c>
      <c r="T12" s="2"/>
      <c r="X12" s="16">
        <v>2450204</v>
      </c>
      <c r="Y12">
        <v>17750</v>
      </c>
      <c r="Z12" s="2">
        <f t="shared" si="1"/>
        <v>138.03966197183098</v>
      </c>
      <c r="AA12" s="2"/>
      <c r="AB12" s="2"/>
      <c r="AC12" s="2"/>
      <c r="AD12" s="16">
        <v>2290785</v>
      </c>
      <c r="AE12">
        <v>19252</v>
      </c>
      <c r="AF12" s="2">
        <f t="shared" si="2"/>
        <v>118.98945564097237</v>
      </c>
      <c r="AG12" s="2"/>
      <c r="AH12" s="2"/>
      <c r="AI12" s="2"/>
      <c r="AJ12" s="16">
        <v>202873</v>
      </c>
      <c r="AK12">
        <v>12759</v>
      </c>
      <c r="AL12" s="2">
        <f t="shared" si="3"/>
        <v>15.90038404263657</v>
      </c>
      <c r="AM12" s="9"/>
    </row>
    <row r="13" spans="1:39" ht="12.75">
      <c r="A13" t="s">
        <v>1143</v>
      </c>
      <c r="E13">
        <v>4</v>
      </c>
      <c r="I13" s="16">
        <v>37555</v>
      </c>
      <c r="J13">
        <v>330</v>
      </c>
      <c r="K13" s="2">
        <f t="shared" si="0"/>
        <v>113.8030303030303</v>
      </c>
      <c r="L13" s="2"/>
      <c r="M13" s="2"/>
      <c r="N13" s="2"/>
      <c r="O13" s="16">
        <v>0</v>
      </c>
      <c r="P13" s="2"/>
      <c r="Q13" s="2"/>
      <c r="R13" s="2"/>
      <c r="S13" s="16">
        <v>0</v>
      </c>
      <c r="T13" s="2"/>
      <c r="X13" s="16">
        <v>18798</v>
      </c>
      <c r="Y13">
        <v>209</v>
      </c>
      <c r="Z13" s="2">
        <f t="shared" si="1"/>
        <v>89.94258373205741</v>
      </c>
      <c r="AA13" s="2"/>
      <c r="AB13" s="2"/>
      <c r="AC13" s="2"/>
      <c r="AD13" s="16">
        <v>60037</v>
      </c>
      <c r="AE13">
        <v>697</v>
      </c>
      <c r="AF13" s="2">
        <f t="shared" si="2"/>
        <v>86.13629842180775</v>
      </c>
      <c r="AG13" s="2"/>
      <c r="AH13" s="2"/>
      <c r="AI13" s="2"/>
      <c r="AJ13" s="16">
        <v>50224</v>
      </c>
      <c r="AK13">
        <v>573</v>
      </c>
      <c r="AL13" s="2">
        <f t="shared" si="3"/>
        <v>87.65095986038395</v>
      </c>
      <c r="AM13" s="9"/>
    </row>
    <row r="14" spans="1:39" ht="12.75">
      <c r="A14" t="s">
        <v>1154</v>
      </c>
      <c r="E14">
        <v>51</v>
      </c>
      <c r="I14" s="16">
        <v>5006080</v>
      </c>
      <c r="J14">
        <v>4744</v>
      </c>
      <c r="K14" s="2">
        <f t="shared" si="0"/>
        <v>1055.2445193929175</v>
      </c>
      <c r="L14" s="2"/>
      <c r="M14" s="2"/>
      <c r="N14" s="2"/>
      <c r="O14" s="16">
        <v>5125354</v>
      </c>
      <c r="P14" s="2"/>
      <c r="Q14" s="2"/>
      <c r="R14" s="2"/>
      <c r="S14" s="16">
        <v>4178412</v>
      </c>
      <c r="T14" s="2"/>
      <c r="X14" s="16">
        <v>4331143</v>
      </c>
      <c r="Y14">
        <v>6238</v>
      </c>
      <c r="Z14" s="2">
        <f t="shared" si="1"/>
        <v>694.3159666559795</v>
      </c>
      <c r="AA14" s="2"/>
      <c r="AB14" s="2"/>
      <c r="AC14" s="2"/>
      <c r="AD14" s="16">
        <v>4177961</v>
      </c>
      <c r="AE14">
        <v>6151</v>
      </c>
      <c r="AF14" s="2">
        <f t="shared" si="2"/>
        <v>679.232807673549</v>
      </c>
      <c r="AG14" s="2"/>
      <c r="AH14" s="2"/>
      <c r="AI14" s="2"/>
      <c r="AJ14" s="16">
        <v>4173995</v>
      </c>
      <c r="AK14">
        <v>6436</v>
      </c>
      <c r="AL14" s="2">
        <f t="shared" si="3"/>
        <v>648.5386886264761</v>
      </c>
      <c r="AM14" s="9"/>
    </row>
    <row r="15" spans="1:39" ht="12.75">
      <c r="A15" t="s">
        <v>1158</v>
      </c>
      <c r="E15">
        <v>16</v>
      </c>
      <c r="I15" s="16">
        <v>0</v>
      </c>
      <c r="J15">
        <v>0</v>
      </c>
      <c r="K15" s="2" t="e">
        <f t="shared" si="0"/>
        <v>#DIV/0!</v>
      </c>
      <c r="L15" s="2"/>
      <c r="M15" s="2"/>
      <c r="N15" s="2"/>
      <c r="O15" s="16">
        <v>149545</v>
      </c>
      <c r="P15" s="2"/>
      <c r="Q15" s="2"/>
      <c r="R15" s="2"/>
      <c r="S15" s="16">
        <v>530050</v>
      </c>
      <c r="T15" s="2"/>
      <c r="X15" s="16">
        <v>573428</v>
      </c>
      <c r="Y15">
        <v>1351</v>
      </c>
      <c r="Z15" s="2">
        <f t="shared" si="1"/>
        <v>424.44707623982237</v>
      </c>
      <c r="AA15" s="2"/>
      <c r="AB15" s="2"/>
      <c r="AC15" s="2"/>
      <c r="AD15" s="16">
        <v>676376</v>
      </c>
      <c r="AE15">
        <v>1510</v>
      </c>
      <c r="AF15" s="2">
        <f t="shared" si="2"/>
        <v>447.9311258278146</v>
      </c>
      <c r="AG15" s="2"/>
      <c r="AH15" s="2"/>
      <c r="AI15" s="2"/>
      <c r="AJ15" s="16">
        <v>644733</v>
      </c>
      <c r="AK15">
        <v>1389</v>
      </c>
      <c r="AL15" s="2">
        <f t="shared" si="3"/>
        <v>464.170626349892</v>
      </c>
      <c r="AM15" s="9"/>
    </row>
    <row r="16" spans="1:39" ht="12.75">
      <c r="A16" t="s">
        <v>1166</v>
      </c>
      <c r="E16">
        <v>57</v>
      </c>
      <c r="I16" s="16">
        <v>2078667</v>
      </c>
      <c r="J16">
        <v>3120</v>
      </c>
      <c r="K16" s="2">
        <f t="shared" si="0"/>
        <v>666.2394230769231</v>
      </c>
      <c r="L16" s="2"/>
      <c r="M16" s="2"/>
      <c r="N16" s="2"/>
      <c r="O16" s="16">
        <v>2327999</v>
      </c>
      <c r="P16" s="2"/>
      <c r="Q16" s="2"/>
      <c r="R16" s="2"/>
      <c r="S16" s="16">
        <v>1931501</v>
      </c>
      <c r="T16" s="2"/>
      <c r="X16" s="16">
        <v>2080447</v>
      </c>
      <c r="Y16">
        <v>3498</v>
      </c>
      <c r="Z16" s="2">
        <f t="shared" si="1"/>
        <v>594.7532875929103</v>
      </c>
      <c r="AA16" s="2"/>
      <c r="AB16" s="2"/>
      <c r="AC16" s="2"/>
      <c r="AD16" s="16">
        <v>2299704</v>
      </c>
      <c r="AE16">
        <v>5800</v>
      </c>
      <c r="AF16" s="2">
        <f t="shared" si="2"/>
        <v>396.50068965517244</v>
      </c>
      <c r="AG16" s="2"/>
      <c r="AH16" s="2"/>
      <c r="AI16" s="2"/>
      <c r="AJ16" s="16">
        <v>2403891</v>
      </c>
      <c r="AK16">
        <v>5661</v>
      </c>
      <c r="AL16" s="2">
        <f t="shared" si="3"/>
        <v>424.6406995230525</v>
      </c>
      <c r="AM16" s="9"/>
    </row>
    <row r="17" spans="1:39" ht="12.75">
      <c r="A17" t="s">
        <v>1173</v>
      </c>
      <c r="E17">
        <v>53</v>
      </c>
      <c r="I17" s="16">
        <v>866554</v>
      </c>
      <c r="J17">
        <v>789</v>
      </c>
      <c r="K17" s="2">
        <f t="shared" si="0"/>
        <v>1098.294043092522</v>
      </c>
      <c r="L17" s="2"/>
      <c r="M17" s="2"/>
      <c r="N17" s="2"/>
      <c r="O17" s="16">
        <v>1074734</v>
      </c>
      <c r="P17" s="2"/>
      <c r="Q17" s="2"/>
      <c r="R17" s="2"/>
      <c r="S17" s="16">
        <v>1068674</v>
      </c>
      <c r="T17" s="2"/>
      <c r="X17" s="16">
        <v>1002401</v>
      </c>
      <c r="Y17">
        <v>1014</v>
      </c>
      <c r="Z17" s="2">
        <f t="shared" si="1"/>
        <v>988.561143984221</v>
      </c>
      <c r="AA17" s="2"/>
      <c r="AB17" s="2"/>
      <c r="AC17" s="2"/>
      <c r="AD17" s="16">
        <v>1433004</v>
      </c>
      <c r="AE17">
        <v>1562</v>
      </c>
      <c r="AF17" s="2">
        <f t="shared" si="2"/>
        <v>917.416133162612</v>
      </c>
      <c r="AG17" s="2"/>
      <c r="AH17" s="2"/>
      <c r="AI17" s="2"/>
      <c r="AJ17" s="16">
        <v>1756652</v>
      </c>
      <c r="AK17">
        <v>2174</v>
      </c>
      <c r="AL17" s="2">
        <f t="shared" si="3"/>
        <v>808.0275988960442</v>
      </c>
      <c r="AM17" s="9"/>
    </row>
    <row r="18" spans="1:39" ht="12.75">
      <c r="A18" t="s">
        <v>1178</v>
      </c>
      <c r="E18">
        <v>24</v>
      </c>
      <c r="I18" s="16">
        <v>61231</v>
      </c>
      <c r="J18">
        <v>62</v>
      </c>
      <c r="K18" s="2">
        <f t="shared" si="0"/>
        <v>987.5967741935484</v>
      </c>
      <c r="L18" s="2"/>
      <c r="M18" s="2"/>
      <c r="N18" s="2"/>
      <c r="O18" s="16">
        <v>38163</v>
      </c>
      <c r="P18" s="2"/>
      <c r="Q18" s="2"/>
      <c r="R18" s="2"/>
      <c r="S18" s="16">
        <v>12799</v>
      </c>
      <c r="T18" s="2"/>
      <c r="X18" s="16">
        <v>55414</v>
      </c>
      <c r="Y18">
        <v>69</v>
      </c>
      <c r="Z18" s="2">
        <f t="shared" si="1"/>
        <v>803.1014492753624</v>
      </c>
      <c r="AA18" s="2"/>
      <c r="AB18" s="2"/>
      <c r="AC18" s="2"/>
      <c r="AD18" s="16">
        <v>9109</v>
      </c>
      <c r="AE18">
        <v>13</v>
      </c>
      <c r="AF18" s="2">
        <f t="shared" si="2"/>
        <v>700.6923076923077</v>
      </c>
      <c r="AG18" s="2"/>
      <c r="AH18" s="2"/>
      <c r="AI18" s="2"/>
      <c r="AJ18" s="16">
        <v>63567</v>
      </c>
      <c r="AK18">
        <v>53</v>
      </c>
      <c r="AL18" s="2">
        <f t="shared" si="3"/>
        <v>1199.377358490566</v>
      </c>
      <c r="AM18" s="9"/>
    </row>
    <row r="19" spans="1:39" ht="12.75">
      <c r="A19" t="s">
        <v>1186</v>
      </c>
      <c r="E19">
        <v>5</v>
      </c>
      <c r="I19" s="16">
        <v>393440</v>
      </c>
      <c r="J19">
        <v>520</v>
      </c>
      <c r="K19" s="2">
        <f t="shared" si="0"/>
        <v>756.6153846153846</v>
      </c>
      <c r="L19" s="2"/>
      <c r="M19" s="2"/>
      <c r="N19" s="2"/>
      <c r="O19" s="16">
        <v>368135</v>
      </c>
      <c r="P19" s="2"/>
      <c r="Q19" s="2"/>
      <c r="R19" s="2"/>
      <c r="S19" s="16">
        <v>258679</v>
      </c>
      <c r="T19" s="2"/>
      <c r="X19" s="16">
        <v>209368</v>
      </c>
      <c r="Y19">
        <v>294</v>
      </c>
      <c r="Z19" s="2">
        <f t="shared" si="1"/>
        <v>712.1360544217687</v>
      </c>
      <c r="AA19" s="2"/>
      <c r="AB19" s="2"/>
      <c r="AC19" s="2"/>
      <c r="AD19" s="16">
        <v>168785</v>
      </c>
      <c r="AE19">
        <v>274</v>
      </c>
      <c r="AF19" s="2">
        <f t="shared" si="2"/>
        <v>616.0036496350365</v>
      </c>
      <c r="AG19" s="2"/>
      <c r="AH19" s="2"/>
      <c r="AI19" s="2"/>
      <c r="AJ19" s="16">
        <v>188716</v>
      </c>
      <c r="AK19">
        <v>334</v>
      </c>
      <c r="AL19" s="2">
        <f t="shared" si="3"/>
        <v>565.0179640718563</v>
      </c>
      <c r="AM19" s="9"/>
    </row>
    <row r="20" spans="1:39" ht="12.75">
      <c r="A20" t="s">
        <v>1204</v>
      </c>
      <c r="E20">
        <v>22</v>
      </c>
      <c r="I20" s="16">
        <v>3174281</v>
      </c>
      <c r="J20">
        <v>3808</v>
      </c>
      <c r="K20" s="2">
        <f t="shared" si="0"/>
        <v>833.5821953781513</v>
      </c>
      <c r="L20" s="2"/>
      <c r="M20" s="2"/>
      <c r="N20" s="2"/>
      <c r="O20" s="16">
        <v>3163047</v>
      </c>
      <c r="P20" s="2"/>
      <c r="Q20" s="2"/>
      <c r="R20" s="2"/>
      <c r="S20" s="16">
        <v>2665361</v>
      </c>
      <c r="T20" s="2"/>
      <c r="X20" s="16">
        <v>2714142</v>
      </c>
      <c r="Y20">
        <v>3890</v>
      </c>
      <c r="Z20" s="2">
        <f t="shared" si="1"/>
        <v>697.7228791773779</v>
      </c>
      <c r="AA20" s="2"/>
      <c r="AB20" s="2"/>
      <c r="AC20" s="2"/>
      <c r="AD20" s="16">
        <v>3183976</v>
      </c>
      <c r="AE20">
        <v>4822</v>
      </c>
      <c r="AF20" s="2">
        <f t="shared" si="2"/>
        <v>660.3019493985898</v>
      </c>
      <c r="AG20" s="2"/>
      <c r="AH20" s="2"/>
      <c r="AI20" s="2"/>
      <c r="AJ20" s="16">
        <v>2556904</v>
      </c>
      <c r="AK20">
        <v>4089</v>
      </c>
      <c r="AL20" s="2">
        <f t="shared" si="3"/>
        <v>625.312790413304</v>
      </c>
      <c r="AM20" s="9"/>
    </row>
    <row r="21" spans="1:39" ht="12.75">
      <c r="A21" t="s">
        <v>1211</v>
      </c>
      <c r="D21" s="2">
        <f>I21+O21+S21+X21+AD21+AJ21+AO21</f>
        <v>3863550</v>
      </c>
      <c r="E21">
        <v>39</v>
      </c>
      <c r="I21" s="16">
        <v>852428</v>
      </c>
      <c r="J21">
        <v>1995</v>
      </c>
      <c r="K21" s="2">
        <f t="shared" si="0"/>
        <v>427.28220551378445</v>
      </c>
      <c r="L21" s="2"/>
      <c r="M21" s="2"/>
      <c r="N21" s="2"/>
      <c r="O21" s="16">
        <v>937363</v>
      </c>
      <c r="P21" s="2"/>
      <c r="Q21" s="2"/>
      <c r="R21" s="2"/>
      <c r="S21" s="16">
        <v>674162</v>
      </c>
      <c r="T21" s="2"/>
      <c r="X21" s="16">
        <v>435680</v>
      </c>
      <c r="Y21">
        <v>1354</v>
      </c>
      <c r="Z21" s="2">
        <f t="shared" si="1"/>
        <v>321.7725258493353</v>
      </c>
      <c r="AA21" s="2"/>
      <c r="AB21" s="2"/>
      <c r="AC21" s="2"/>
      <c r="AD21" s="16">
        <v>423678</v>
      </c>
      <c r="AE21">
        <v>1541</v>
      </c>
      <c r="AF21" s="2">
        <f t="shared" si="2"/>
        <v>274.93705386112913</v>
      </c>
      <c r="AG21" s="2"/>
      <c r="AH21" s="2"/>
      <c r="AI21" s="2"/>
      <c r="AJ21" s="16">
        <v>540239</v>
      </c>
      <c r="AK21">
        <v>2045</v>
      </c>
      <c r="AL21" s="2">
        <f t="shared" si="3"/>
        <v>264.1755501222494</v>
      </c>
      <c r="AM21" s="9"/>
    </row>
    <row r="22" spans="1:39" ht="12.75">
      <c r="A22" t="s">
        <v>1218</v>
      </c>
      <c r="E22">
        <v>61</v>
      </c>
      <c r="I22" s="16">
        <v>1842710</v>
      </c>
      <c r="J22">
        <v>3313</v>
      </c>
      <c r="K22" s="2">
        <f t="shared" si="0"/>
        <v>556.2058557198914</v>
      </c>
      <c r="L22" s="2"/>
      <c r="M22" s="2"/>
      <c r="N22" s="2"/>
      <c r="O22" s="16">
        <v>1578192</v>
      </c>
      <c r="P22" s="2"/>
      <c r="Q22" s="2"/>
      <c r="R22" s="2"/>
      <c r="S22" s="16">
        <v>1618694</v>
      </c>
      <c r="T22" s="2"/>
      <c r="X22" s="16">
        <v>1652819</v>
      </c>
      <c r="Y22">
        <v>3954</v>
      </c>
      <c r="Z22" s="2">
        <f t="shared" si="1"/>
        <v>418.01188669701565</v>
      </c>
      <c r="AA22" s="2"/>
      <c r="AB22" s="2"/>
      <c r="AC22" s="2"/>
      <c r="AD22" s="16">
        <v>1414948</v>
      </c>
      <c r="AE22">
        <v>3883</v>
      </c>
      <c r="AF22" s="2">
        <f t="shared" si="2"/>
        <v>364.39557043523047</v>
      </c>
      <c r="AG22" s="2"/>
      <c r="AH22" s="2"/>
      <c r="AI22" s="2"/>
      <c r="AJ22" s="16">
        <v>1489638</v>
      </c>
      <c r="AK22">
        <v>3941</v>
      </c>
      <c r="AL22" s="2">
        <f t="shared" si="3"/>
        <v>377.98477543770616</v>
      </c>
      <c r="AM22" s="9"/>
    </row>
    <row r="23" spans="1:39" ht="12.75">
      <c r="A23" t="s">
        <v>1223</v>
      </c>
      <c r="E23">
        <v>25</v>
      </c>
      <c r="I23" s="16">
        <v>2934179</v>
      </c>
      <c r="J23">
        <v>2606</v>
      </c>
      <c r="K23" s="2">
        <f t="shared" si="0"/>
        <v>1125.9320798158096</v>
      </c>
      <c r="L23" s="2"/>
      <c r="M23" s="2"/>
      <c r="N23" s="2"/>
      <c r="O23" s="16">
        <v>4018505</v>
      </c>
      <c r="P23" s="2"/>
      <c r="Q23" s="2"/>
      <c r="R23" s="2"/>
      <c r="S23" s="16">
        <v>3239967</v>
      </c>
      <c r="T23" s="2"/>
      <c r="X23" s="16">
        <v>3216187</v>
      </c>
      <c r="Y23">
        <v>3216</v>
      </c>
      <c r="Z23" s="2">
        <f t="shared" si="1"/>
        <v>1000.0581467661691</v>
      </c>
      <c r="AA23" s="2"/>
      <c r="AB23" s="2"/>
      <c r="AC23" s="2"/>
      <c r="AD23" s="16">
        <v>3330667</v>
      </c>
      <c r="AE23">
        <v>4081</v>
      </c>
      <c r="AF23" s="2">
        <f t="shared" si="2"/>
        <v>816.1399166870865</v>
      </c>
      <c r="AG23" s="2"/>
      <c r="AH23" s="2"/>
      <c r="AI23" s="2"/>
      <c r="AJ23" s="16">
        <v>3262241</v>
      </c>
      <c r="AK23">
        <v>4473</v>
      </c>
      <c r="AL23" s="2">
        <f t="shared" si="3"/>
        <v>729.3183545718757</v>
      </c>
      <c r="AM23" s="9"/>
    </row>
    <row r="24" spans="1:39" ht="12.75">
      <c r="A24" t="s">
        <v>1197</v>
      </c>
      <c r="E24">
        <v>52</v>
      </c>
      <c r="I24" s="16">
        <v>3920143</v>
      </c>
      <c r="J24">
        <v>15671</v>
      </c>
      <c r="K24" s="2">
        <f t="shared" si="0"/>
        <v>250.15270244400486</v>
      </c>
      <c r="L24" s="2"/>
      <c r="M24" s="2"/>
      <c r="N24" s="2"/>
      <c r="O24" s="16">
        <v>4256722</v>
      </c>
      <c r="P24" s="2"/>
      <c r="Q24" s="2"/>
      <c r="R24" s="2"/>
      <c r="S24" s="16">
        <v>3501183</v>
      </c>
      <c r="T24" s="2"/>
      <c r="X24" s="16">
        <v>3063049</v>
      </c>
      <c r="Y24">
        <v>10550</v>
      </c>
      <c r="Z24" s="2">
        <f t="shared" si="1"/>
        <v>290.3363981042654</v>
      </c>
      <c r="AA24" s="2"/>
      <c r="AB24" s="2"/>
      <c r="AC24" s="2"/>
      <c r="AD24" s="16">
        <v>3627404</v>
      </c>
      <c r="AE24">
        <v>10105</v>
      </c>
      <c r="AF24" s="2">
        <f t="shared" si="2"/>
        <v>358.97120237506186</v>
      </c>
      <c r="AG24" s="2"/>
      <c r="AH24" s="2"/>
      <c r="AI24" s="2"/>
      <c r="AJ24" s="16">
        <v>3101852</v>
      </c>
      <c r="AK24">
        <v>12869</v>
      </c>
      <c r="AL24" s="2">
        <f t="shared" si="3"/>
        <v>241.03286968684435</v>
      </c>
      <c r="AM24" s="9"/>
    </row>
    <row r="25" spans="2:39" ht="12.75">
      <c r="B25" t="s">
        <v>1377</v>
      </c>
      <c r="E25">
        <f>SUM(E3:E24)</f>
        <v>1199</v>
      </c>
      <c r="I25" s="12">
        <v>169710365</v>
      </c>
      <c r="J25" s="4">
        <f>SUM(J3:J24)</f>
        <v>271449</v>
      </c>
      <c r="K25" s="2">
        <f t="shared" si="0"/>
        <v>625.2016585067545</v>
      </c>
      <c r="L25" s="3"/>
      <c r="M25" s="3"/>
      <c r="N25" s="3"/>
      <c r="O25" s="12">
        <v>166947365</v>
      </c>
      <c r="P25" s="3"/>
      <c r="Q25" s="3"/>
      <c r="R25" s="3"/>
      <c r="S25" s="12">
        <v>139626344</v>
      </c>
      <c r="T25" s="3"/>
      <c r="X25" s="12">
        <f>SUM(X3:X24)</f>
        <v>140718760</v>
      </c>
      <c r="Y25" s="4">
        <f>SUM(Y3:Y24)</f>
        <v>234897</v>
      </c>
      <c r="Z25" s="2">
        <f t="shared" si="1"/>
        <v>599.0658033095357</v>
      </c>
      <c r="AA25" s="4"/>
      <c r="AB25" s="4"/>
      <c r="AC25" s="4"/>
      <c r="AD25" s="12">
        <f>SUM(AD3:AD24)</f>
        <v>135124971</v>
      </c>
      <c r="AE25" s="4">
        <f>SUM(AE3:AE24)</f>
        <v>255039</v>
      </c>
      <c r="AF25" s="2">
        <f t="shared" si="2"/>
        <v>529.820815639961</v>
      </c>
      <c r="AG25" s="4"/>
      <c r="AH25" s="4"/>
      <c r="AI25" s="4"/>
      <c r="AJ25" s="12">
        <f>SUM(AJ3:AJ24)</f>
        <v>117410399</v>
      </c>
      <c r="AK25">
        <f>SUM(AK3:AK24)</f>
        <v>241388</v>
      </c>
      <c r="AL25" s="2">
        <f t="shared" si="3"/>
        <v>486.3969998508625</v>
      </c>
      <c r="AM25" s="9"/>
    </row>
    <row r="26" spans="11:39" ht="12.75">
      <c r="K26" s="2"/>
      <c r="AM26" s="8"/>
    </row>
    <row r="27" spans="2:39" ht="12.75">
      <c r="B27" t="s">
        <v>1376</v>
      </c>
      <c r="I27">
        <v>284449</v>
      </c>
      <c r="J27">
        <f>SUM(J3:J24)</f>
        <v>271449</v>
      </c>
      <c r="K27" s="2"/>
      <c r="O27">
        <v>291834</v>
      </c>
      <c r="S27">
        <v>217712</v>
      </c>
      <c r="AM27" s="8"/>
    </row>
    <row r="28" spans="9:39" ht="12.75">
      <c r="I28" s="2"/>
      <c r="J28" s="2"/>
      <c r="K28" s="2"/>
      <c r="O28" s="2">
        <f>O25/O27</f>
        <v>572.0627651336033</v>
      </c>
      <c r="S28" s="2">
        <f>S25/S27</f>
        <v>641.335084882781</v>
      </c>
      <c r="T28" s="2"/>
      <c r="AM28" s="8"/>
    </row>
    <row r="29" ht="12.75">
      <c r="AM29" s="8"/>
    </row>
    <row r="30" spans="6:39" ht="12.75">
      <c r="F30" t="s">
        <v>355</v>
      </c>
      <c r="G30">
        <v>1974</v>
      </c>
      <c r="I30" s="2">
        <f>I25/1660</f>
        <v>102235.15963855422</v>
      </c>
      <c r="AM30" s="8"/>
    </row>
    <row r="31" spans="6:39" ht="12.75">
      <c r="F31" t="s">
        <v>1456</v>
      </c>
      <c r="G31">
        <v>1427</v>
      </c>
      <c r="AJ31">
        <v>46813</v>
      </c>
      <c r="AK31">
        <v>1</v>
      </c>
      <c r="AL31">
        <v>59</v>
      </c>
      <c r="AM31" s="8"/>
    </row>
    <row r="32" spans="6:39" ht="12.75">
      <c r="F32" t="s">
        <v>521</v>
      </c>
      <c r="G32">
        <v>233</v>
      </c>
      <c r="AJ32">
        <v>365685</v>
      </c>
      <c r="AK32">
        <v>40</v>
      </c>
      <c r="AL32">
        <v>1165</v>
      </c>
      <c r="AM32" s="8"/>
    </row>
    <row r="33" spans="7:39" ht="12.75">
      <c r="G33">
        <f>SUM(G31:G32)</f>
        <v>1660</v>
      </c>
      <c r="AJ33">
        <v>234654</v>
      </c>
      <c r="AK33">
        <v>1782</v>
      </c>
      <c r="AL33">
        <v>338</v>
      </c>
      <c r="AM33" s="8"/>
    </row>
    <row r="34" spans="5:39" ht="12.75">
      <c r="E34">
        <v>1977</v>
      </c>
      <c r="F34">
        <v>1976</v>
      </c>
      <c r="G34">
        <v>1975</v>
      </c>
      <c r="H34">
        <v>1974</v>
      </c>
      <c r="I34" t="s">
        <v>27</v>
      </c>
      <c r="J34" t="s">
        <v>5</v>
      </c>
      <c r="K34">
        <v>1973</v>
      </c>
      <c r="L34">
        <v>1972</v>
      </c>
      <c r="M34">
        <v>1971</v>
      </c>
      <c r="N34">
        <v>1970</v>
      </c>
      <c r="O34">
        <v>1969</v>
      </c>
      <c r="P34">
        <v>1968</v>
      </c>
      <c r="Q34">
        <v>1967</v>
      </c>
      <c r="R34">
        <v>1966</v>
      </c>
      <c r="S34">
        <v>1965</v>
      </c>
      <c r="T34">
        <v>1964</v>
      </c>
      <c r="U34">
        <v>1963</v>
      </c>
      <c r="V34">
        <v>1962</v>
      </c>
      <c r="W34">
        <v>1961</v>
      </c>
      <c r="X34">
        <v>1960</v>
      </c>
      <c r="Y34">
        <v>1959</v>
      </c>
      <c r="Z34">
        <v>1958</v>
      </c>
      <c r="AA34">
        <v>1957</v>
      </c>
      <c r="AB34">
        <v>1956</v>
      </c>
      <c r="AC34">
        <v>1955</v>
      </c>
      <c r="AD34">
        <v>1954</v>
      </c>
      <c r="AE34">
        <v>1953</v>
      </c>
      <c r="AF34">
        <v>1952</v>
      </c>
      <c r="AG34">
        <v>1951</v>
      </c>
      <c r="AJ34">
        <v>28331</v>
      </c>
      <c r="AK34">
        <v>387</v>
      </c>
      <c r="AL34">
        <v>62</v>
      </c>
      <c r="AM34" s="8"/>
    </row>
    <row r="35" spans="2:39" ht="12.75">
      <c r="B35" s="44" t="s">
        <v>1113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J35">
        <v>240386</v>
      </c>
      <c r="AK35">
        <v>68</v>
      </c>
      <c r="AL35">
        <v>344</v>
      </c>
      <c r="AM35" s="8"/>
    </row>
    <row r="36" spans="4:39" ht="12.75">
      <c r="D36" t="s">
        <v>1088</v>
      </c>
      <c r="E36" s="10">
        <v>2984356</v>
      </c>
      <c r="F36">
        <v>2591617</v>
      </c>
      <c r="G36">
        <v>1844341</v>
      </c>
      <c r="H36">
        <v>1707321</v>
      </c>
      <c r="I36">
        <v>2349319</v>
      </c>
      <c r="J36" s="45">
        <f>H36/I36</f>
        <v>0.7267301715944067</v>
      </c>
      <c r="K36">
        <v>1760193</v>
      </c>
      <c r="L36">
        <v>1620692</v>
      </c>
      <c r="M36" s="49">
        <v>2481250</v>
      </c>
      <c r="N36" s="49">
        <v>2233400</v>
      </c>
      <c r="O36" s="49">
        <v>1883472</v>
      </c>
      <c r="P36" s="49">
        <v>2116225</v>
      </c>
      <c r="Q36" s="49">
        <v>1966858</v>
      </c>
      <c r="R36" s="49">
        <v>1746480</v>
      </c>
      <c r="S36" s="49">
        <v>1491792</v>
      </c>
      <c r="T36" s="49">
        <v>680186</v>
      </c>
      <c r="U36" s="49">
        <v>688384</v>
      </c>
      <c r="V36" s="49">
        <v>695414</v>
      </c>
      <c r="W36" s="49">
        <v>1108589</v>
      </c>
      <c r="X36" s="49">
        <v>1346888</v>
      </c>
      <c r="Y36" s="49">
        <v>1472957</v>
      </c>
      <c r="Z36" s="49">
        <v>1200668</v>
      </c>
      <c r="AA36" s="49">
        <v>1178018</v>
      </c>
      <c r="AB36" s="49">
        <v>1113043</v>
      </c>
      <c r="AC36" s="49">
        <v>1210679</v>
      </c>
      <c r="AD36" s="49">
        <v>1154581</v>
      </c>
      <c r="AE36" s="49">
        <v>1009553</v>
      </c>
      <c r="AF36" s="49">
        <v>950403</v>
      </c>
      <c r="AG36" s="49">
        <v>704030</v>
      </c>
      <c r="AJ36">
        <v>14671</v>
      </c>
      <c r="AK36">
        <v>384</v>
      </c>
      <c r="AL36">
        <v>33</v>
      </c>
      <c r="AM36" s="8"/>
    </row>
    <row r="37" spans="4:39" ht="12.75">
      <c r="D37" t="s">
        <v>923</v>
      </c>
      <c r="E37">
        <v>278808</v>
      </c>
      <c r="F37">
        <v>401546</v>
      </c>
      <c r="G37">
        <v>329409</v>
      </c>
      <c r="H37">
        <v>230543</v>
      </c>
      <c r="I37">
        <v>319659</v>
      </c>
      <c r="J37" s="45">
        <f>H37/I37</f>
        <v>0.7212154201821316</v>
      </c>
      <c r="K37">
        <v>311580</v>
      </c>
      <c r="L37">
        <v>422346</v>
      </c>
      <c r="M37" s="49">
        <v>875</v>
      </c>
      <c r="N37" s="49">
        <v>0</v>
      </c>
      <c r="O37" s="49">
        <v>0</v>
      </c>
      <c r="P37" s="49">
        <v>0</v>
      </c>
      <c r="Q37" s="49">
        <v>644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66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33</v>
      </c>
      <c r="AD37" s="49">
        <v>0</v>
      </c>
      <c r="AE37" s="49">
        <v>0</v>
      </c>
      <c r="AF37" s="49">
        <v>0</v>
      </c>
      <c r="AG37" s="49">
        <v>0</v>
      </c>
      <c r="AJ37">
        <v>226872</v>
      </c>
      <c r="AK37">
        <v>42</v>
      </c>
      <c r="AL37">
        <v>4341</v>
      </c>
      <c r="AM37" s="8"/>
    </row>
    <row r="38" spans="4:39" ht="12.75">
      <c r="D38" t="s">
        <v>882</v>
      </c>
      <c r="E38">
        <v>33595</v>
      </c>
      <c r="F38">
        <v>79643</v>
      </c>
      <c r="G38">
        <v>92750</v>
      </c>
      <c r="H38">
        <v>448756</v>
      </c>
      <c r="I38">
        <v>591391</v>
      </c>
      <c r="J38" s="45">
        <f>H38/I38</f>
        <v>0.7588143884502808</v>
      </c>
      <c r="K38">
        <v>326045</v>
      </c>
      <c r="L38">
        <v>139266</v>
      </c>
      <c r="M38" s="49">
        <v>48531</v>
      </c>
      <c r="N38" s="49">
        <v>4068</v>
      </c>
      <c r="O38" s="49">
        <v>0</v>
      </c>
      <c r="P38" s="49">
        <v>46</v>
      </c>
      <c r="Q38" s="49">
        <v>299</v>
      </c>
      <c r="R38" s="49">
        <v>0</v>
      </c>
      <c r="S38" s="49">
        <v>7</v>
      </c>
      <c r="T38" s="49">
        <v>21001</v>
      </c>
      <c r="U38" s="49">
        <v>17187</v>
      </c>
      <c r="V38" s="49">
        <v>5800</v>
      </c>
      <c r="W38" s="49">
        <v>28796</v>
      </c>
      <c r="X38" s="49">
        <v>14451</v>
      </c>
      <c r="Y38" s="49" t="s">
        <v>16</v>
      </c>
      <c r="Z38" s="49" t="s">
        <v>16</v>
      </c>
      <c r="AA38" s="49" t="s">
        <v>16</v>
      </c>
      <c r="AB38" s="49" t="s">
        <v>16</v>
      </c>
      <c r="AC38" s="49" t="s">
        <v>16</v>
      </c>
      <c r="AD38" s="49" t="s">
        <v>16</v>
      </c>
      <c r="AE38" s="49" t="s">
        <v>16</v>
      </c>
      <c r="AF38" s="49" t="s">
        <v>16</v>
      </c>
      <c r="AG38" s="49" t="s">
        <v>16</v>
      </c>
      <c r="AJ38">
        <v>1785151</v>
      </c>
      <c r="AK38">
        <v>106</v>
      </c>
      <c r="AL38">
        <v>3860</v>
      </c>
      <c r="AM38" s="8"/>
    </row>
    <row r="39" spans="4:39" ht="12.75">
      <c r="D39" t="s">
        <v>883</v>
      </c>
      <c r="E39">
        <v>0</v>
      </c>
      <c r="F39">
        <v>0</v>
      </c>
      <c r="G39">
        <v>0</v>
      </c>
      <c r="H39">
        <v>0</v>
      </c>
      <c r="I39">
        <v>0</v>
      </c>
      <c r="J39" s="45"/>
      <c r="K39">
        <v>11100</v>
      </c>
      <c r="L39">
        <v>0</v>
      </c>
      <c r="M39" s="49">
        <v>3647</v>
      </c>
      <c r="N39" s="49">
        <v>53079</v>
      </c>
      <c r="O39" s="49">
        <v>18156</v>
      </c>
      <c r="P39" s="49">
        <v>19464</v>
      </c>
      <c r="Q39" s="49">
        <v>12246</v>
      </c>
      <c r="R39" s="49">
        <v>9537</v>
      </c>
      <c r="S39" s="49">
        <v>19522</v>
      </c>
      <c r="T39" s="49" t="s">
        <v>16</v>
      </c>
      <c r="U39" s="49" t="s">
        <v>16</v>
      </c>
      <c r="V39" s="49" t="s">
        <v>16</v>
      </c>
      <c r="W39" s="49" t="s">
        <v>16</v>
      </c>
      <c r="X39" s="49" t="s">
        <v>16</v>
      </c>
      <c r="Y39" s="49">
        <v>52481</v>
      </c>
      <c r="Z39" s="49">
        <v>63485</v>
      </c>
      <c r="AA39" s="49">
        <v>54613</v>
      </c>
      <c r="AB39" s="49">
        <v>61387</v>
      </c>
      <c r="AC39" s="49">
        <v>43324</v>
      </c>
      <c r="AD39" s="49">
        <v>62563</v>
      </c>
      <c r="AE39" s="49">
        <v>57729</v>
      </c>
      <c r="AF39" s="49">
        <v>62864</v>
      </c>
      <c r="AG39" s="49">
        <v>50767</v>
      </c>
      <c r="AJ39">
        <v>159289</v>
      </c>
      <c r="AK39">
        <v>3698</v>
      </c>
      <c r="AL39">
        <v>2667</v>
      </c>
      <c r="AM39" s="8"/>
    </row>
    <row r="40" spans="4:39" ht="12.75">
      <c r="D40" t="s">
        <v>263</v>
      </c>
      <c r="E40">
        <v>0</v>
      </c>
      <c r="F40">
        <v>0</v>
      </c>
      <c r="G40">
        <v>0</v>
      </c>
      <c r="H40">
        <v>1883</v>
      </c>
      <c r="I40">
        <v>2228</v>
      </c>
      <c r="J40" s="45">
        <f>H40/I40</f>
        <v>0.8451526032315978</v>
      </c>
      <c r="K40">
        <v>0</v>
      </c>
      <c r="L40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 t="s">
        <v>16</v>
      </c>
      <c r="U40" s="49"/>
      <c r="V40" s="49"/>
      <c r="W40" s="49"/>
      <c r="X40" s="49"/>
      <c r="Y40" s="49" t="s">
        <v>16</v>
      </c>
      <c r="Z40" s="49" t="s">
        <v>16</v>
      </c>
      <c r="AA40" s="49" t="s">
        <v>16</v>
      </c>
      <c r="AB40" s="49" t="s">
        <v>16</v>
      </c>
      <c r="AC40" s="49" t="s">
        <v>16</v>
      </c>
      <c r="AD40" s="49">
        <v>0</v>
      </c>
      <c r="AE40" s="49">
        <v>5997</v>
      </c>
      <c r="AF40" s="49">
        <v>0</v>
      </c>
      <c r="AG40" s="49">
        <v>0</v>
      </c>
      <c r="AK40">
        <v>1</v>
      </c>
      <c r="AL40">
        <f>SUM(AL31:AL39)</f>
        <v>12869</v>
      </c>
      <c r="AM40" s="8"/>
    </row>
    <row r="41" spans="4:39" ht="12.75">
      <c r="D41" t="s">
        <v>1355</v>
      </c>
      <c r="E41">
        <v>6009</v>
      </c>
      <c r="F41">
        <v>0</v>
      </c>
      <c r="G41">
        <v>1460</v>
      </c>
      <c r="H41">
        <v>6289</v>
      </c>
      <c r="I41">
        <v>8720</v>
      </c>
      <c r="J41" s="45">
        <f>H41/I41</f>
        <v>0.7212155963302752</v>
      </c>
      <c r="K41">
        <v>1392</v>
      </c>
      <c r="L41">
        <v>972</v>
      </c>
      <c r="M41" s="49">
        <v>0</v>
      </c>
      <c r="N41" s="49">
        <v>1719</v>
      </c>
      <c r="O41" s="49">
        <v>20725</v>
      </c>
      <c r="P41" s="49">
        <v>13605</v>
      </c>
      <c r="Q41" s="49">
        <v>12912</v>
      </c>
      <c r="R41" s="49">
        <v>26206</v>
      </c>
      <c r="S41" s="49">
        <v>35711</v>
      </c>
      <c r="T41" s="49">
        <v>27722</v>
      </c>
      <c r="U41" s="49">
        <v>39457</v>
      </c>
      <c r="V41" s="49">
        <v>18056</v>
      </c>
      <c r="W41" s="49">
        <v>24117</v>
      </c>
      <c r="X41" s="49">
        <v>23152</v>
      </c>
      <c r="Y41" s="49">
        <v>20787</v>
      </c>
      <c r="Z41" s="49">
        <v>21186</v>
      </c>
      <c r="AA41" s="49">
        <v>35518</v>
      </c>
      <c r="AB41" s="49">
        <v>34256</v>
      </c>
      <c r="AC41" s="49">
        <v>58100</v>
      </c>
      <c r="AD41" s="49">
        <v>34939</v>
      </c>
      <c r="AE41" s="49">
        <v>32910</v>
      </c>
      <c r="AF41" s="49">
        <v>31038</v>
      </c>
      <c r="AG41" s="49">
        <v>26535</v>
      </c>
      <c r="AJ41">
        <f>SUM(AJ31:AJ40)</f>
        <v>3101852</v>
      </c>
      <c r="AK41">
        <v>3596</v>
      </c>
      <c r="AM41" s="8"/>
    </row>
    <row r="42" spans="4:39" ht="12.75">
      <c r="D42" t="s">
        <v>631</v>
      </c>
      <c r="E42">
        <v>0</v>
      </c>
      <c r="F42">
        <v>0</v>
      </c>
      <c r="G42">
        <v>0</v>
      </c>
      <c r="H42">
        <v>4379</v>
      </c>
      <c r="I42">
        <v>5545</v>
      </c>
      <c r="J42" s="45">
        <f>H42/I42</f>
        <v>0.7897204688908926</v>
      </c>
      <c r="K42">
        <v>2990</v>
      </c>
      <c r="L42">
        <v>2417</v>
      </c>
      <c r="M42" s="49">
        <v>8178</v>
      </c>
      <c r="N42" s="49">
        <v>11623</v>
      </c>
      <c r="O42" s="49">
        <v>0</v>
      </c>
      <c r="P42" s="49">
        <v>0</v>
      </c>
      <c r="Q42" s="49">
        <v>0</v>
      </c>
      <c r="R42" s="49">
        <v>4261</v>
      </c>
      <c r="S42" s="49">
        <v>6630</v>
      </c>
      <c r="T42" s="49">
        <v>3006</v>
      </c>
      <c r="U42" s="49">
        <v>1212</v>
      </c>
      <c r="V42" s="49">
        <v>1185</v>
      </c>
      <c r="W42" s="49">
        <v>11148</v>
      </c>
      <c r="X42" s="49">
        <v>13666</v>
      </c>
      <c r="Y42" s="49">
        <v>2233</v>
      </c>
      <c r="Z42" s="49">
        <v>11223</v>
      </c>
      <c r="AA42" s="49">
        <v>4727</v>
      </c>
      <c r="AB42" s="49">
        <v>2286</v>
      </c>
      <c r="AC42" s="49">
        <v>18999</v>
      </c>
      <c r="AD42" s="49">
        <v>9325</v>
      </c>
      <c r="AE42" s="49">
        <v>5179</v>
      </c>
      <c r="AF42" s="49">
        <v>1579</v>
      </c>
      <c r="AG42" s="49">
        <v>5336</v>
      </c>
      <c r="AK42">
        <f>SUM(AK31:AK41)</f>
        <v>10105</v>
      </c>
      <c r="AM42" s="8"/>
    </row>
    <row r="43" spans="4:39" ht="12.75">
      <c r="D43" t="s">
        <v>1025</v>
      </c>
      <c r="E43">
        <v>0</v>
      </c>
      <c r="F43">
        <v>0</v>
      </c>
      <c r="G43">
        <v>0</v>
      </c>
      <c r="H43">
        <v>0</v>
      </c>
      <c r="I43">
        <v>0</v>
      </c>
      <c r="J43" s="45"/>
      <c r="K43">
        <v>0</v>
      </c>
      <c r="L43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265</v>
      </c>
      <c r="X43" s="49">
        <v>0</v>
      </c>
      <c r="Y43" s="49">
        <v>983</v>
      </c>
      <c r="Z43" s="49">
        <v>388</v>
      </c>
      <c r="AA43" s="49">
        <v>588</v>
      </c>
      <c r="AB43" s="49">
        <v>2451</v>
      </c>
      <c r="AC43" s="49">
        <v>5842</v>
      </c>
      <c r="AD43" s="49">
        <v>2366</v>
      </c>
      <c r="AE43" s="49">
        <v>0</v>
      </c>
      <c r="AF43" s="49">
        <v>873</v>
      </c>
      <c r="AG43" s="49">
        <v>1431</v>
      </c>
      <c r="AM43" s="8"/>
    </row>
    <row r="44" spans="4:39" ht="12.75">
      <c r="D44" t="s">
        <v>1490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s="45" t="s">
        <v>16</v>
      </c>
      <c r="K44" t="s">
        <v>16</v>
      </c>
      <c r="L44" t="s">
        <v>16</v>
      </c>
      <c r="M44" s="49" t="s">
        <v>16</v>
      </c>
      <c r="N44" s="49" t="s">
        <v>16</v>
      </c>
      <c r="O44" s="49" t="s">
        <v>16</v>
      </c>
      <c r="P44" s="49" t="s">
        <v>16</v>
      </c>
      <c r="Q44" s="49" t="s">
        <v>16</v>
      </c>
      <c r="R44" s="49" t="s">
        <v>16</v>
      </c>
      <c r="S44" s="49">
        <v>0</v>
      </c>
      <c r="T44" s="49">
        <v>0</v>
      </c>
      <c r="U44" s="49">
        <v>254</v>
      </c>
      <c r="V44" s="49">
        <v>0</v>
      </c>
      <c r="W44" s="49">
        <v>128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543</v>
      </c>
      <c r="AG44" s="49">
        <v>0</v>
      </c>
      <c r="AM44" s="8"/>
    </row>
    <row r="45" spans="4:40" ht="12.75">
      <c r="D45" t="s">
        <v>978</v>
      </c>
      <c r="E45">
        <v>0</v>
      </c>
      <c r="F45">
        <v>0</v>
      </c>
      <c r="G45">
        <v>0</v>
      </c>
      <c r="H45">
        <v>1577</v>
      </c>
      <c r="I45">
        <v>3132</v>
      </c>
      <c r="J45" s="45">
        <f>H45/I45</f>
        <v>0.5035121328224776</v>
      </c>
      <c r="K45">
        <v>7930</v>
      </c>
      <c r="L45">
        <v>19810</v>
      </c>
      <c r="M45" s="49">
        <v>0</v>
      </c>
      <c r="N45" s="49">
        <v>0</v>
      </c>
      <c r="O45" s="49">
        <v>0</v>
      </c>
      <c r="P45" s="49">
        <v>1083</v>
      </c>
      <c r="Q45" s="49">
        <v>0</v>
      </c>
      <c r="R45" s="49">
        <v>0</v>
      </c>
      <c r="S45" s="49">
        <v>765</v>
      </c>
      <c r="T45" s="49">
        <v>2769</v>
      </c>
      <c r="U45" s="49">
        <v>14</v>
      </c>
      <c r="V45" s="49">
        <v>405</v>
      </c>
      <c r="W45" s="49">
        <v>172</v>
      </c>
      <c r="X45" s="49">
        <v>9257</v>
      </c>
      <c r="Y45" s="49">
        <v>11372</v>
      </c>
      <c r="Z45" s="49">
        <v>20225</v>
      </c>
      <c r="AA45" s="49">
        <v>12050</v>
      </c>
      <c r="AB45" s="49">
        <v>29317</v>
      </c>
      <c r="AC45" s="49">
        <v>5412</v>
      </c>
      <c r="AD45" s="49">
        <v>8036</v>
      </c>
      <c r="AE45" s="49">
        <v>6108</v>
      </c>
      <c r="AF45" s="49">
        <v>15594</v>
      </c>
      <c r="AG45" s="49">
        <v>31385</v>
      </c>
      <c r="AM45" s="8"/>
      <c r="AN45" t="s">
        <v>1108</v>
      </c>
    </row>
    <row r="46" spans="4:42" ht="12.75">
      <c r="D46" t="s">
        <v>1085</v>
      </c>
      <c r="E46">
        <v>29653</v>
      </c>
      <c r="F46">
        <v>18767</v>
      </c>
      <c r="G46">
        <v>1592</v>
      </c>
      <c r="H46">
        <v>15948</v>
      </c>
      <c r="I46">
        <v>16628</v>
      </c>
      <c r="J46" s="45">
        <f>H46/I46</f>
        <v>0.9591051238874189</v>
      </c>
      <c r="K46">
        <v>0</v>
      </c>
      <c r="L46">
        <v>953</v>
      </c>
      <c r="M46" s="49">
        <v>22884</v>
      </c>
      <c r="N46" s="49">
        <v>20285</v>
      </c>
      <c r="O46" s="49">
        <v>21782</v>
      </c>
      <c r="P46" s="49">
        <v>25428</v>
      </c>
      <c r="Q46" s="49">
        <v>16257</v>
      </c>
      <c r="R46" s="49">
        <v>22819</v>
      </c>
      <c r="S46" s="49">
        <v>19355</v>
      </c>
      <c r="T46" s="49">
        <v>24341</v>
      </c>
      <c r="U46" s="49">
        <v>21591</v>
      </c>
      <c r="V46" s="49">
        <v>10793</v>
      </c>
      <c r="W46" s="49">
        <v>17621</v>
      </c>
      <c r="X46" s="49">
        <v>22280</v>
      </c>
      <c r="Y46" s="49">
        <v>11170</v>
      </c>
      <c r="Z46" s="49">
        <v>21751</v>
      </c>
      <c r="AA46" s="49">
        <v>16144</v>
      </c>
      <c r="AB46" s="49">
        <v>15748</v>
      </c>
      <c r="AC46" s="49">
        <v>12286</v>
      </c>
      <c r="AD46" s="49">
        <v>18999</v>
      </c>
      <c r="AE46" s="49">
        <v>9298</v>
      </c>
      <c r="AF46" s="49">
        <v>14511</v>
      </c>
      <c r="AG46" s="49">
        <v>31385</v>
      </c>
      <c r="AM46" s="8"/>
      <c r="AN46" t="s">
        <v>361</v>
      </c>
      <c r="AO46" s="2">
        <v>0</v>
      </c>
      <c r="AP46">
        <v>0</v>
      </c>
    </row>
    <row r="47" spans="4:43" ht="12.75">
      <c r="D47" t="s">
        <v>660</v>
      </c>
      <c r="E47">
        <v>1593</v>
      </c>
      <c r="F47">
        <v>0</v>
      </c>
      <c r="G47">
        <v>2547</v>
      </c>
      <c r="H47">
        <v>1316</v>
      </c>
      <c r="I47">
        <v>1316</v>
      </c>
      <c r="J47" s="45">
        <f>H47/I47</f>
        <v>1</v>
      </c>
      <c r="K47">
        <v>76411</v>
      </c>
      <c r="L47">
        <v>64986</v>
      </c>
      <c r="M47" s="49">
        <v>600</v>
      </c>
      <c r="N47" s="49">
        <v>1389</v>
      </c>
      <c r="O47" s="49">
        <v>375</v>
      </c>
      <c r="P47" s="49">
        <v>381</v>
      </c>
      <c r="Q47" s="49">
        <v>0</v>
      </c>
      <c r="R47" s="49">
        <v>409</v>
      </c>
      <c r="S47" s="49">
        <v>0</v>
      </c>
      <c r="T47" s="49">
        <v>494</v>
      </c>
      <c r="U47" s="49">
        <v>707</v>
      </c>
      <c r="V47" s="49">
        <v>51</v>
      </c>
      <c r="W47" s="49">
        <v>2484</v>
      </c>
      <c r="X47" s="49">
        <v>1961</v>
      </c>
      <c r="Y47" s="49">
        <v>400</v>
      </c>
      <c r="Z47" s="49">
        <v>38163</v>
      </c>
      <c r="AA47" s="49">
        <v>4242</v>
      </c>
      <c r="AB47" s="49">
        <v>0</v>
      </c>
      <c r="AC47" s="49">
        <v>5662</v>
      </c>
      <c r="AD47" s="49">
        <v>133</v>
      </c>
      <c r="AE47" s="49">
        <v>0</v>
      </c>
      <c r="AF47" s="49">
        <v>726</v>
      </c>
      <c r="AG47" s="49">
        <v>2007</v>
      </c>
      <c r="AM47" s="8"/>
      <c r="AN47" t="s">
        <v>514</v>
      </c>
      <c r="AO47" s="2">
        <v>750</v>
      </c>
      <c r="AP47">
        <v>1</v>
      </c>
      <c r="AQ47" s="2">
        <f>AO47/AP47</f>
        <v>750</v>
      </c>
    </row>
    <row r="48" spans="4:43" ht="12.75">
      <c r="D48" t="s">
        <v>875</v>
      </c>
      <c r="E48">
        <v>43570</v>
      </c>
      <c r="F48">
        <v>153707</v>
      </c>
      <c r="G48">
        <v>108811</v>
      </c>
      <c r="H48">
        <v>92944</v>
      </c>
      <c r="I48">
        <v>92944</v>
      </c>
      <c r="J48" s="45">
        <f>H48/I48</f>
        <v>1</v>
      </c>
      <c r="K48">
        <v>76411</v>
      </c>
      <c r="L48">
        <v>64986</v>
      </c>
      <c r="M48" s="49">
        <v>59715</v>
      </c>
      <c r="N48" s="49">
        <v>75843</v>
      </c>
      <c r="O48" s="49">
        <v>140734</v>
      </c>
      <c r="P48" s="49">
        <v>62182</v>
      </c>
      <c r="Q48" s="49">
        <v>56540</v>
      </c>
      <c r="R48" s="49">
        <v>62548</v>
      </c>
      <c r="S48" s="49">
        <v>58402</v>
      </c>
      <c r="T48" s="49">
        <v>45051</v>
      </c>
      <c r="U48" s="49">
        <v>55791</v>
      </c>
      <c r="V48" s="49">
        <v>48856</v>
      </c>
      <c r="W48" s="49">
        <v>61004</v>
      </c>
      <c r="X48" s="49">
        <v>90411</v>
      </c>
      <c r="Y48" s="49">
        <v>56126</v>
      </c>
      <c r="Z48" s="49">
        <v>85710</v>
      </c>
      <c r="AA48" s="49">
        <v>113259</v>
      </c>
      <c r="AB48" s="49">
        <v>120768</v>
      </c>
      <c r="AC48" s="49">
        <v>86580</v>
      </c>
      <c r="AD48" s="49">
        <v>103005</v>
      </c>
      <c r="AE48" s="49">
        <v>66672</v>
      </c>
      <c r="AF48" s="49">
        <v>80298</v>
      </c>
      <c r="AG48" s="49">
        <v>90005</v>
      </c>
      <c r="AM48" s="8"/>
      <c r="AN48" t="s">
        <v>885</v>
      </c>
      <c r="AO48" s="2">
        <v>0</v>
      </c>
      <c r="AP48">
        <v>0</v>
      </c>
      <c r="AQ48" s="2"/>
    </row>
    <row r="49" spans="4:43" ht="12.75">
      <c r="D49" t="s">
        <v>570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s="45"/>
      <c r="K49">
        <v>0</v>
      </c>
      <c r="L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2766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30597</v>
      </c>
      <c r="AM49" s="8"/>
      <c r="AO49" s="2"/>
      <c r="AQ49" s="2"/>
    </row>
    <row r="50" spans="4:43" ht="12.75">
      <c r="D50" t="s">
        <v>366</v>
      </c>
      <c r="E50">
        <v>23227</v>
      </c>
      <c r="F50">
        <v>67839</v>
      </c>
      <c r="G50">
        <v>66736</v>
      </c>
      <c r="H50">
        <v>61538</v>
      </c>
      <c r="I50">
        <v>61538</v>
      </c>
      <c r="J50" s="45">
        <f>H50/I50</f>
        <v>1</v>
      </c>
      <c r="K50">
        <v>48694</v>
      </c>
      <c r="L50">
        <v>75415</v>
      </c>
      <c r="M50" s="49">
        <v>85592</v>
      </c>
      <c r="N50" s="49">
        <v>99020</v>
      </c>
      <c r="O50" s="49">
        <v>113531</v>
      </c>
      <c r="P50" s="49">
        <v>63394</v>
      </c>
      <c r="Q50" s="49">
        <v>29953</v>
      </c>
      <c r="R50" s="49">
        <v>57797</v>
      </c>
      <c r="S50" s="49">
        <v>42845</v>
      </c>
      <c r="T50" s="49">
        <v>64123</v>
      </c>
      <c r="U50" s="49">
        <v>82802</v>
      </c>
      <c r="V50" s="49">
        <v>44542</v>
      </c>
      <c r="W50" s="49">
        <v>53726</v>
      </c>
      <c r="X50" s="49">
        <v>109007</v>
      </c>
      <c r="Y50" s="49">
        <v>88200</v>
      </c>
      <c r="Z50" s="49">
        <v>76136</v>
      </c>
      <c r="AA50" s="49">
        <v>133226</v>
      </c>
      <c r="AB50" s="49">
        <v>158708</v>
      </c>
      <c r="AC50" s="49">
        <v>128517</v>
      </c>
      <c r="AD50" s="49">
        <v>111103</v>
      </c>
      <c r="AE50" s="49">
        <v>116250</v>
      </c>
      <c r="AF50" s="49">
        <v>153222</v>
      </c>
      <c r="AG50" s="49">
        <v>94313</v>
      </c>
      <c r="AM50" s="8"/>
      <c r="AN50" t="s">
        <v>171</v>
      </c>
      <c r="AO50" s="2">
        <v>63379</v>
      </c>
      <c r="AP50">
        <v>70</v>
      </c>
      <c r="AQ50" s="2">
        <f>AO50/AP50</f>
        <v>905.4142857142857</v>
      </c>
    </row>
    <row r="51" spans="4:43" ht="12.75">
      <c r="D51" t="s">
        <v>948</v>
      </c>
      <c r="E51">
        <v>76732</v>
      </c>
      <c r="F51">
        <v>88094</v>
      </c>
      <c r="G51">
        <v>47554</v>
      </c>
      <c r="H51">
        <v>54105</v>
      </c>
      <c r="I51">
        <v>54076</v>
      </c>
      <c r="J51" s="45"/>
      <c r="K51">
        <v>51611</v>
      </c>
      <c r="L51">
        <v>51696</v>
      </c>
      <c r="M51" s="49">
        <v>48844</v>
      </c>
      <c r="N51" s="49">
        <v>57812</v>
      </c>
      <c r="O51" s="49">
        <v>73445</v>
      </c>
      <c r="P51" s="49">
        <v>40744</v>
      </c>
      <c r="Q51" s="49">
        <v>0</v>
      </c>
      <c r="R51" s="49">
        <v>14054</v>
      </c>
      <c r="S51" s="49">
        <v>70155</v>
      </c>
      <c r="T51" s="49">
        <v>37446</v>
      </c>
      <c r="U51" s="49">
        <v>59536</v>
      </c>
      <c r="V51" s="49">
        <v>58054</v>
      </c>
      <c r="W51" s="49">
        <v>38659</v>
      </c>
      <c r="X51" s="49">
        <v>99371</v>
      </c>
      <c r="Y51" s="49">
        <v>68278</v>
      </c>
      <c r="Z51" s="49">
        <v>95093</v>
      </c>
      <c r="AA51" s="49">
        <v>57134</v>
      </c>
      <c r="AB51" s="49">
        <v>66521</v>
      </c>
      <c r="AC51" s="49">
        <v>78181</v>
      </c>
      <c r="AD51" s="49">
        <v>66559</v>
      </c>
      <c r="AE51" s="49">
        <v>48272</v>
      </c>
      <c r="AF51" s="49">
        <v>44393</v>
      </c>
      <c r="AG51" s="49">
        <v>59881</v>
      </c>
      <c r="AM51" s="8"/>
      <c r="AO51" s="2"/>
      <c r="AQ51" s="2"/>
    </row>
    <row r="52" spans="4:43" ht="12.75">
      <c r="D52" t="s">
        <v>863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s="45">
        <f>H51/I51</f>
        <v>1.0005362822693986</v>
      </c>
      <c r="K52">
        <v>0</v>
      </c>
      <c r="L52">
        <v>442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1913</v>
      </c>
      <c r="W52" s="49">
        <v>0</v>
      </c>
      <c r="X52" s="49">
        <v>0</v>
      </c>
      <c r="Y52" s="49">
        <v>1208</v>
      </c>
      <c r="Z52" s="49">
        <v>465</v>
      </c>
      <c r="AA52" s="49">
        <v>0</v>
      </c>
      <c r="AB52" s="49">
        <v>856</v>
      </c>
      <c r="AC52" s="49">
        <v>1822</v>
      </c>
      <c r="AD52" s="49">
        <v>2622</v>
      </c>
      <c r="AE52" s="49">
        <v>1348</v>
      </c>
      <c r="AF52" s="49">
        <v>0</v>
      </c>
      <c r="AG52" s="49">
        <v>742</v>
      </c>
      <c r="AM52" s="8"/>
      <c r="AN52" t="s">
        <v>1087</v>
      </c>
      <c r="AO52" s="2">
        <v>32659</v>
      </c>
      <c r="AP52">
        <v>37</v>
      </c>
      <c r="AQ52" s="2">
        <f>AO52/AP52</f>
        <v>882.6756756756756</v>
      </c>
    </row>
    <row r="53" spans="4:43" ht="12.75">
      <c r="D53" t="s">
        <v>182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s="45"/>
      <c r="K53" t="s">
        <v>16</v>
      </c>
      <c r="L53" t="s">
        <v>16</v>
      </c>
      <c r="M53" t="s">
        <v>16</v>
      </c>
      <c r="N53" t="s">
        <v>16</v>
      </c>
      <c r="O53" t="s">
        <v>16</v>
      </c>
      <c r="P53" t="s">
        <v>16</v>
      </c>
      <c r="Q53" t="s">
        <v>16</v>
      </c>
      <c r="R53" t="s">
        <v>16</v>
      </c>
      <c r="S53" t="s">
        <v>16</v>
      </c>
      <c r="T53" t="s">
        <v>16</v>
      </c>
      <c r="U53" t="s">
        <v>16</v>
      </c>
      <c r="V53" t="s">
        <v>16</v>
      </c>
      <c r="W53" t="s">
        <v>16</v>
      </c>
      <c r="X53" t="s">
        <v>16</v>
      </c>
      <c r="Y53" s="49">
        <v>6089</v>
      </c>
      <c r="Z53" s="49">
        <v>6957</v>
      </c>
      <c r="AA53" s="49">
        <v>3243</v>
      </c>
      <c r="AB53" s="49">
        <v>1575</v>
      </c>
      <c r="AC53" s="49">
        <v>4860</v>
      </c>
      <c r="AD53" s="49">
        <v>4209</v>
      </c>
      <c r="AE53" s="49">
        <v>4140</v>
      </c>
      <c r="AF53" s="49">
        <v>4107</v>
      </c>
      <c r="AG53" s="49">
        <v>0</v>
      </c>
      <c r="AM53" s="8"/>
      <c r="AO53" s="2"/>
      <c r="AQ53" s="2"/>
    </row>
    <row r="54" spans="4:43" ht="12.75">
      <c r="D54" t="s">
        <v>212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s="45"/>
      <c r="K54" t="s">
        <v>16</v>
      </c>
      <c r="L54" t="s">
        <v>16</v>
      </c>
      <c r="M54" t="s">
        <v>16</v>
      </c>
      <c r="N54" t="s">
        <v>16</v>
      </c>
      <c r="O54" t="s">
        <v>16</v>
      </c>
      <c r="P54" t="s">
        <v>16</v>
      </c>
      <c r="Q54" t="s">
        <v>16</v>
      </c>
      <c r="R54" t="s">
        <v>16</v>
      </c>
      <c r="S54" t="s">
        <v>16</v>
      </c>
      <c r="T54" t="s">
        <v>16</v>
      </c>
      <c r="U54" t="s">
        <v>16</v>
      </c>
      <c r="V54" t="s">
        <v>16</v>
      </c>
      <c r="W54" t="s">
        <v>16</v>
      </c>
      <c r="X54" t="s">
        <v>16</v>
      </c>
      <c r="Y54" s="49">
        <v>0</v>
      </c>
      <c r="Z54" s="49">
        <v>32</v>
      </c>
      <c r="AA54" s="49">
        <v>0</v>
      </c>
      <c r="AB54" s="49">
        <v>320</v>
      </c>
      <c r="AC54" s="49">
        <v>27</v>
      </c>
      <c r="AD54" s="49">
        <v>1278</v>
      </c>
      <c r="AE54" s="49">
        <v>501</v>
      </c>
      <c r="AF54" s="49">
        <v>1666</v>
      </c>
      <c r="AG54" s="49">
        <v>3187</v>
      </c>
      <c r="AM54" s="8"/>
      <c r="AO54" s="2"/>
      <c r="AQ54" s="2"/>
    </row>
    <row r="55" spans="4:43" ht="12.75">
      <c r="D55" t="s">
        <v>351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s="45"/>
      <c r="K55" t="s">
        <v>16</v>
      </c>
      <c r="L55" t="s">
        <v>16</v>
      </c>
      <c r="M55" t="s">
        <v>16</v>
      </c>
      <c r="N55" t="s">
        <v>16</v>
      </c>
      <c r="O55" t="s">
        <v>16</v>
      </c>
      <c r="P55" t="s">
        <v>16</v>
      </c>
      <c r="Q55" t="s">
        <v>16</v>
      </c>
      <c r="R55" t="s">
        <v>16</v>
      </c>
      <c r="S55" t="s">
        <v>16</v>
      </c>
      <c r="T55" t="s">
        <v>16</v>
      </c>
      <c r="U55" t="s">
        <v>16</v>
      </c>
      <c r="V55" t="s">
        <v>16</v>
      </c>
      <c r="W55" t="s">
        <v>16</v>
      </c>
      <c r="X55" t="s">
        <v>16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2059</v>
      </c>
      <c r="AG55" s="49">
        <v>0</v>
      </c>
      <c r="AM55" s="8"/>
      <c r="AO55" s="2"/>
      <c r="AQ55" s="2"/>
    </row>
    <row r="56" spans="4:43" ht="12.75">
      <c r="D56" t="s">
        <v>675</v>
      </c>
      <c r="E56">
        <v>1889105</v>
      </c>
      <c r="F56">
        <v>1957350</v>
      </c>
      <c r="G56">
        <v>1621315</v>
      </c>
      <c r="H56">
        <v>2093788</v>
      </c>
      <c r="I56">
        <v>4238673</v>
      </c>
      <c r="J56" s="45">
        <f>H56/I56</f>
        <v>0.49397252394794317</v>
      </c>
      <c r="K56">
        <v>2199198</v>
      </c>
      <c r="L56">
        <v>2016160</v>
      </c>
      <c r="M56" s="49">
        <v>2029</v>
      </c>
      <c r="N56" s="49">
        <v>814</v>
      </c>
      <c r="O56" s="49">
        <v>581</v>
      </c>
      <c r="P56" s="49">
        <v>199</v>
      </c>
      <c r="Q56" s="49">
        <v>91</v>
      </c>
      <c r="R56" s="49">
        <v>2426</v>
      </c>
      <c r="S56" s="49">
        <v>66</v>
      </c>
      <c r="T56" s="49">
        <v>0</v>
      </c>
      <c r="U56" s="49">
        <v>262</v>
      </c>
      <c r="V56" s="49">
        <v>166</v>
      </c>
      <c r="W56" s="49">
        <v>19</v>
      </c>
      <c r="X56" s="49">
        <v>147</v>
      </c>
      <c r="Y56" s="49">
        <v>875</v>
      </c>
      <c r="Z56" s="49">
        <v>262</v>
      </c>
      <c r="AA56" s="49">
        <v>18</v>
      </c>
      <c r="AB56" s="49">
        <v>8</v>
      </c>
      <c r="AC56" s="49">
        <v>188</v>
      </c>
      <c r="AD56" s="49">
        <v>375</v>
      </c>
      <c r="AE56" s="49">
        <v>83</v>
      </c>
      <c r="AF56" s="49">
        <v>84</v>
      </c>
      <c r="AG56" s="49">
        <v>5563</v>
      </c>
      <c r="AM56" s="8"/>
      <c r="AN56" t="s">
        <v>830</v>
      </c>
      <c r="AO56" s="2">
        <v>0</v>
      </c>
      <c r="AP56">
        <v>0</v>
      </c>
      <c r="AQ56" s="2"/>
    </row>
    <row r="57" spans="4:43" ht="12.75">
      <c r="D57" t="s">
        <v>922</v>
      </c>
      <c r="E57">
        <v>54819</v>
      </c>
      <c r="F57">
        <v>57619</v>
      </c>
      <c r="G57">
        <v>96768</v>
      </c>
      <c r="H57">
        <v>45598</v>
      </c>
      <c r="I57">
        <v>45598</v>
      </c>
      <c r="J57" s="45">
        <f>H57/I57</f>
        <v>1</v>
      </c>
      <c r="K57">
        <v>53935</v>
      </c>
      <c r="L57">
        <v>79770</v>
      </c>
      <c r="M57" s="49">
        <v>40246</v>
      </c>
      <c r="N57" s="49">
        <v>54554</v>
      </c>
      <c r="O57" s="49">
        <v>23208</v>
      </c>
      <c r="P57" s="49">
        <v>9084</v>
      </c>
      <c r="Q57" s="49">
        <v>242</v>
      </c>
      <c r="R57" s="49">
        <v>17938</v>
      </c>
      <c r="S57" s="49">
        <v>10668</v>
      </c>
      <c r="T57" s="49">
        <v>18139</v>
      </c>
      <c r="U57" s="49">
        <v>18942</v>
      </c>
      <c r="V57" s="49">
        <v>4194</v>
      </c>
      <c r="W57" s="49">
        <v>19</v>
      </c>
      <c r="X57" s="49">
        <v>147</v>
      </c>
      <c r="Y57" s="49">
        <v>39204</v>
      </c>
      <c r="Z57" s="49">
        <v>23139</v>
      </c>
      <c r="AA57" s="49">
        <v>44623</v>
      </c>
      <c r="AB57" s="49">
        <v>102707</v>
      </c>
      <c r="AC57" s="49">
        <v>48796</v>
      </c>
      <c r="AD57" s="49">
        <v>61651</v>
      </c>
      <c r="AE57" s="49">
        <v>52665</v>
      </c>
      <c r="AF57" s="49">
        <v>84448</v>
      </c>
      <c r="AG57" s="49">
        <v>75132</v>
      </c>
      <c r="AM57" s="8"/>
      <c r="AO57" s="2"/>
      <c r="AQ57" s="2"/>
    </row>
    <row r="58" spans="4:43" ht="12.75">
      <c r="D58" t="s">
        <v>880</v>
      </c>
      <c r="E58">
        <v>55205</v>
      </c>
      <c r="F58">
        <v>47403</v>
      </c>
      <c r="G58">
        <v>80393</v>
      </c>
      <c r="H58">
        <v>11669</v>
      </c>
      <c r="I58">
        <v>11669</v>
      </c>
      <c r="J58" s="45">
        <f>H58/I58</f>
        <v>1</v>
      </c>
      <c r="K58">
        <v>0</v>
      </c>
      <c r="L58">
        <v>0</v>
      </c>
      <c r="M58" s="49">
        <v>15697</v>
      </c>
      <c r="N58" s="49">
        <v>24882</v>
      </c>
      <c r="O58" s="49">
        <v>14608</v>
      </c>
      <c r="P58" s="49">
        <v>14402</v>
      </c>
      <c r="Q58" s="49">
        <v>22140</v>
      </c>
      <c r="R58" s="49">
        <v>25631</v>
      </c>
      <c r="S58" s="49">
        <v>31636</v>
      </c>
      <c r="T58" s="49">
        <v>12050</v>
      </c>
      <c r="U58" s="49">
        <v>37172</v>
      </c>
      <c r="V58" s="49">
        <v>24616</v>
      </c>
      <c r="W58" s="49">
        <v>47850</v>
      </c>
      <c r="X58" s="49">
        <v>51130</v>
      </c>
      <c r="Y58" s="49">
        <v>44834</v>
      </c>
      <c r="Z58" s="49">
        <v>38577</v>
      </c>
      <c r="AA58" s="49">
        <v>68099</v>
      </c>
      <c r="AB58" s="49">
        <v>67175</v>
      </c>
      <c r="AC58" s="49">
        <v>39687</v>
      </c>
      <c r="AD58" s="49">
        <v>88766</v>
      </c>
      <c r="AE58" s="49">
        <v>36913</v>
      </c>
      <c r="AF58" s="49">
        <v>66620</v>
      </c>
      <c r="AG58" s="49">
        <v>65238</v>
      </c>
      <c r="AM58" s="8"/>
      <c r="AO58" s="2"/>
      <c r="AQ58" s="2"/>
    </row>
    <row r="59" spans="4:43" ht="12.75">
      <c r="D59" t="s">
        <v>1412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s="45" t="s">
        <v>16</v>
      </c>
      <c r="K59" t="s">
        <v>16</v>
      </c>
      <c r="L59" t="s">
        <v>16</v>
      </c>
      <c r="M59" s="49" t="s">
        <v>16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244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957</v>
      </c>
      <c r="AC59" s="49">
        <v>0</v>
      </c>
      <c r="AD59" s="49">
        <v>0</v>
      </c>
      <c r="AE59" s="49">
        <v>0</v>
      </c>
      <c r="AF59" s="49">
        <v>890</v>
      </c>
      <c r="AG59" s="49">
        <v>2730</v>
      </c>
      <c r="AM59" s="8"/>
      <c r="AO59" s="2"/>
      <c r="AQ59" s="2"/>
    </row>
    <row r="60" spans="4:43" ht="12.75">
      <c r="D60" t="s">
        <v>327</v>
      </c>
      <c r="E60">
        <v>20689</v>
      </c>
      <c r="F60">
        <v>4961</v>
      </c>
      <c r="G60">
        <v>29728</v>
      </c>
      <c r="H60">
        <v>13827</v>
      </c>
      <c r="I60">
        <v>13827</v>
      </c>
      <c r="J60" s="45">
        <f>H60/I60</f>
        <v>1</v>
      </c>
      <c r="K60">
        <v>13427</v>
      </c>
      <c r="L60">
        <v>13094</v>
      </c>
      <c r="M60" s="49">
        <v>12875</v>
      </c>
      <c r="N60" s="49" t="s">
        <v>16</v>
      </c>
      <c r="O60" s="49" t="s">
        <v>16</v>
      </c>
      <c r="P60" s="49" t="s">
        <v>16</v>
      </c>
      <c r="Q60" s="49" t="s">
        <v>16</v>
      </c>
      <c r="R60" s="49" t="s">
        <v>16</v>
      </c>
      <c r="S60" s="49" t="s">
        <v>16</v>
      </c>
      <c r="T60" s="49" t="s">
        <v>16</v>
      </c>
      <c r="U60" s="49" t="s">
        <v>16</v>
      </c>
      <c r="V60" s="49" t="s">
        <v>16</v>
      </c>
      <c r="W60" s="49" t="s">
        <v>16</v>
      </c>
      <c r="X60" s="49" t="s">
        <v>16</v>
      </c>
      <c r="Y60" s="49" t="s">
        <v>16</v>
      </c>
      <c r="Z60" s="49" t="s">
        <v>16</v>
      </c>
      <c r="AA60" s="49" t="s">
        <v>16</v>
      </c>
      <c r="AB60" s="49" t="s">
        <v>16</v>
      </c>
      <c r="AC60" s="49" t="s">
        <v>16</v>
      </c>
      <c r="AD60" s="49" t="s">
        <v>16</v>
      </c>
      <c r="AE60" s="49" t="s">
        <v>16</v>
      </c>
      <c r="AF60" s="49" t="s">
        <v>16</v>
      </c>
      <c r="AG60" s="49" t="s">
        <v>16</v>
      </c>
      <c r="AM60" s="8"/>
      <c r="AO60" s="2"/>
      <c r="AQ60" s="2"/>
    </row>
    <row r="61" spans="4:43" ht="12.75">
      <c r="D61" t="s">
        <v>619</v>
      </c>
      <c r="E61">
        <v>6022</v>
      </c>
      <c r="F61">
        <v>8969</v>
      </c>
      <c r="G61">
        <v>14936</v>
      </c>
      <c r="H61">
        <v>4089</v>
      </c>
      <c r="I61">
        <v>4089</v>
      </c>
      <c r="J61" s="45">
        <f>H61/I61</f>
        <v>1</v>
      </c>
      <c r="K61">
        <v>5515</v>
      </c>
      <c r="L61">
        <v>7009</v>
      </c>
      <c r="M61" s="49">
        <v>11594</v>
      </c>
      <c r="N61" s="49">
        <v>3241</v>
      </c>
      <c r="O61" s="49">
        <v>8674</v>
      </c>
      <c r="P61" s="49">
        <v>4106</v>
      </c>
      <c r="Q61" s="49">
        <v>11227</v>
      </c>
      <c r="R61" s="49">
        <v>23424</v>
      </c>
      <c r="S61" s="49">
        <v>50434</v>
      </c>
      <c r="T61" s="49">
        <v>44973</v>
      </c>
      <c r="U61" s="49">
        <v>28250</v>
      </c>
      <c r="V61" s="49">
        <v>29939</v>
      </c>
      <c r="W61" s="49">
        <v>24014</v>
      </c>
      <c r="X61" s="49">
        <v>48921</v>
      </c>
      <c r="Y61" s="49">
        <v>47234</v>
      </c>
      <c r="Z61" s="49">
        <v>11345</v>
      </c>
      <c r="AA61" s="49">
        <v>43076</v>
      </c>
      <c r="AB61" s="49">
        <v>136437</v>
      </c>
      <c r="AC61" s="49">
        <v>109916</v>
      </c>
      <c r="AD61" s="49">
        <v>160852</v>
      </c>
      <c r="AE61" s="49">
        <v>129936</v>
      </c>
      <c r="AF61" s="49">
        <v>80444</v>
      </c>
      <c r="AG61" s="49">
        <v>96279</v>
      </c>
      <c r="AM61" s="8"/>
      <c r="AO61" s="2"/>
      <c r="AQ61" s="2"/>
    </row>
    <row r="62" spans="4:43" ht="12.75">
      <c r="D62" t="s">
        <v>987</v>
      </c>
      <c r="E62">
        <v>15727</v>
      </c>
      <c r="F62">
        <v>25186</v>
      </c>
      <c r="G62">
        <v>14332</v>
      </c>
      <c r="H62">
        <v>9750</v>
      </c>
      <c r="I62">
        <v>9750</v>
      </c>
      <c r="J62" s="45">
        <f>H62/I62</f>
        <v>1</v>
      </c>
      <c r="K62">
        <v>6697</v>
      </c>
      <c r="L62">
        <v>17066</v>
      </c>
      <c r="M62" s="49">
        <v>8141</v>
      </c>
      <c r="N62" s="49">
        <v>3700</v>
      </c>
      <c r="O62" s="49">
        <v>9450</v>
      </c>
      <c r="P62" s="49">
        <v>13796</v>
      </c>
      <c r="Q62" s="49">
        <v>9810</v>
      </c>
      <c r="R62" s="49">
        <v>14465</v>
      </c>
      <c r="S62" s="49">
        <v>17063</v>
      </c>
      <c r="T62" s="49">
        <v>4751</v>
      </c>
      <c r="U62" s="49">
        <v>25186</v>
      </c>
      <c r="V62" s="49">
        <v>7919</v>
      </c>
      <c r="W62" s="49">
        <v>13459</v>
      </c>
      <c r="X62" s="49">
        <v>22164</v>
      </c>
      <c r="Y62" s="49">
        <v>17791</v>
      </c>
      <c r="Z62" s="49">
        <v>20219</v>
      </c>
      <c r="AA62" s="49">
        <v>7554</v>
      </c>
      <c r="AB62" s="49">
        <v>24741</v>
      </c>
      <c r="AC62" s="49">
        <v>18170</v>
      </c>
      <c r="AD62" s="49">
        <v>538983</v>
      </c>
      <c r="AE62" s="49">
        <v>28181</v>
      </c>
      <c r="AF62" s="49">
        <v>35360</v>
      </c>
      <c r="AG62" s="49">
        <v>17905</v>
      </c>
      <c r="AM62" s="8"/>
      <c r="AO62" s="2"/>
      <c r="AQ62" s="2"/>
    </row>
    <row r="63" spans="4:43" ht="12.75">
      <c r="D63" t="s">
        <v>1424</v>
      </c>
      <c r="E63">
        <v>275833</v>
      </c>
      <c r="F63">
        <v>196866</v>
      </c>
      <c r="G63">
        <v>222770</v>
      </c>
      <c r="H63">
        <v>198231</v>
      </c>
      <c r="I63">
        <v>262742</v>
      </c>
      <c r="J63" s="45">
        <f>H63/I63</f>
        <v>0.75447016464821</v>
      </c>
      <c r="K63">
        <v>198798</v>
      </c>
      <c r="L63">
        <v>267653</v>
      </c>
      <c r="M63" s="49">
        <v>400542</v>
      </c>
      <c r="N63" s="49">
        <v>371248</v>
      </c>
      <c r="O63" s="49">
        <v>228033</v>
      </c>
      <c r="P63" s="49">
        <v>262922</v>
      </c>
      <c r="Q63" s="49">
        <v>456234</v>
      </c>
      <c r="R63" s="49">
        <v>499072</v>
      </c>
      <c r="S63" s="49">
        <v>437681</v>
      </c>
      <c r="T63" s="49">
        <v>333858</v>
      </c>
      <c r="U63" s="49">
        <v>371914</v>
      </c>
      <c r="V63" s="49">
        <v>288380</v>
      </c>
      <c r="W63" s="49">
        <v>320704</v>
      </c>
      <c r="X63" s="49">
        <v>424829</v>
      </c>
      <c r="Y63" s="49">
        <v>430372</v>
      </c>
      <c r="Z63" s="49">
        <v>285012</v>
      </c>
      <c r="AA63" s="49">
        <v>570145</v>
      </c>
      <c r="AB63" s="49">
        <v>496220</v>
      </c>
      <c r="AC63" s="49">
        <v>400616</v>
      </c>
      <c r="AD63" s="49">
        <v>56098</v>
      </c>
      <c r="AE63" s="49">
        <v>50185</v>
      </c>
      <c r="AF63" s="49">
        <v>64195</v>
      </c>
      <c r="AG63" s="49">
        <v>45895</v>
      </c>
      <c r="AM63" s="8"/>
      <c r="AO63" s="2"/>
      <c r="AQ63" s="2"/>
    </row>
    <row r="64" spans="4:43" ht="12.75">
      <c r="D64" t="s">
        <v>817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s="45"/>
      <c r="K64">
        <v>0</v>
      </c>
      <c r="L64">
        <v>380</v>
      </c>
      <c r="M64" s="49">
        <v>0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445</v>
      </c>
      <c r="AG64" s="49">
        <v>0</v>
      </c>
      <c r="AM64" s="8"/>
      <c r="AO64" s="2"/>
      <c r="AQ64" s="2"/>
    </row>
    <row r="65" spans="4:43" ht="12.75">
      <c r="D65" t="s">
        <v>1375</v>
      </c>
      <c r="E65" s="12">
        <f>SUM(E36:E63)</f>
        <v>5794943</v>
      </c>
      <c r="F65" s="12">
        <f>SUM(F36:F63)</f>
        <v>5699567</v>
      </c>
      <c r="G65" s="12">
        <f>SUM(G36:G63)</f>
        <v>4575442</v>
      </c>
      <c r="H65" s="12">
        <f>SUM(H36:H63)</f>
        <v>5003551</v>
      </c>
      <c r="I65" s="12">
        <f>SUM(I36:I63)</f>
        <v>8092844</v>
      </c>
      <c r="J65" s="45">
        <f>H65/I65</f>
        <v>0.618268559235789</v>
      </c>
      <c r="K65" s="12">
        <f aca="true" t="shared" si="4" ref="K65:X65">SUM(K36:K63)</f>
        <v>5151927</v>
      </c>
      <c r="L65" s="12">
        <f t="shared" si="4"/>
        <v>4864733</v>
      </c>
      <c r="M65" s="12">
        <f t="shared" si="4"/>
        <v>3251240</v>
      </c>
      <c r="N65" s="12">
        <f t="shared" si="4"/>
        <v>3016677</v>
      </c>
      <c r="O65" s="12">
        <f t="shared" si="4"/>
        <v>2556774</v>
      </c>
      <c r="P65" s="12">
        <f t="shared" si="4"/>
        <v>2647061</v>
      </c>
      <c r="Q65" s="12">
        <f t="shared" si="4"/>
        <v>2598219</v>
      </c>
      <c r="R65" s="12">
        <f t="shared" si="4"/>
        <v>2527067</v>
      </c>
      <c r="S65" s="12">
        <f t="shared" si="4"/>
        <v>2292732</v>
      </c>
      <c r="T65" s="12">
        <f t="shared" si="4"/>
        <v>1319910</v>
      </c>
      <c r="U65" s="12">
        <f t="shared" si="4"/>
        <v>1448905</v>
      </c>
      <c r="V65" s="12">
        <f t="shared" si="4"/>
        <v>1240283</v>
      </c>
      <c r="W65" s="12">
        <f t="shared" si="4"/>
        <v>1752840</v>
      </c>
      <c r="X65" s="12">
        <f t="shared" si="4"/>
        <v>2277782</v>
      </c>
      <c r="Y65" s="12">
        <f aca="true" t="shared" si="5" ref="Y65:AG65">SUM(Y36:Y64)</f>
        <v>2372594</v>
      </c>
      <c r="Z65" s="12">
        <f t="shared" si="5"/>
        <v>2020036</v>
      </c>
      <c r="AA65" s="12">
        <f t="shared" si="5"/>
        <v>2346277</v>
      </c>
      <c r="AB65" s="12">
        <f t="shared" si="5"/>
        <v>2435481</v>
      </c>
      <c r="AC65" s="12">
        <f t="shared" si="5"/>
        <v>2277697</v>
      </c>
      <c r="AD65" s="12">
        <f t="shared" si="5"/>
        <v>2486443</v>
      </c>
      <c r="AE65" s="12">
        <f t="shared" si="5"/>
        <v>1661920</v>
      </c>
      <c r="AF65" s="12">
        <f t="shared" si="5"/>
        <v>1696362</v>
      </c>
      <c r="AG65" s="12">
        <f t="shared" si="5"/>
        <v>1440343</v>
      </c>
      <c r="AM65" s="8"/>
      <c r="AO65" s="2"/>
      <c r="AQ65" s="2"/>
    </row>
    <row r="66" spans="10:43" ht="12.75">
      <c r="J66" s="18"/>
      <c r="AM66" s="8"/>
      <c r="AN66" t="s">
        <v>1088</v>
      </c>
      <c r="AO66" s="2">
        <v>2481250</v>
      </c>
      <c r="AP66">
        <v>6213</v>
      </c>
      <c r="AQ66" s="2">
        <f>AO66/AP66</f>
        <v>399.3642362787703</v>
      </c>
    </row>
    <row r="67" spans="2:43" ht="12.75">
      <c r="B67" s="44" t="s">
        <v>1195</v>
      </c>
      <c r="C67" s="44"/>
      <c r="D67" s="44"/>
      <c r="E67" s="44"/>
      <c r="F67" s="44"/>
      <c r="G67" s="44"/>
      <c r="H67" s="44"/>
      <c r="I67" s="44"/>
      <c r="J67" s="48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24"/>
      <c r="AF67" s="24"/>
      <c r="AG67" s="24"/>
      <c r="AM67" s="8"/>
      <c r="AO67" s="2"/>
      <c r="AQ67" s="2"/>
    </row>
    <row r="68" spans="4:43" ht="12.75">
      <c r="D68" t="s">
        <v>846</v>
      </c>
      <c r="E68">
        <v>4467013</v>
      </c>
      <c r="F68">
        <v>5734005</v>
      </c>
      <c r="G68">
        <v>5182025</v>
      </c>
      <c r="H68">
        <v>4222206</v>
      </c>
      <c r="I68">
        <v>5775620</v>
      </c>
      <c r="J68" s="45">
        <f>H68/I68</f>
        <v>0.7310394381901857</v>
      </c>
      <c r="K68">
        <v>3353923</v>
      </c>
      <c r="L68">
        <v>3356360</v>
      </c>
      <c r="M68" s="49">
        <v>4393428</v>
      </c>
      <c r="N68" s="49">
        <v>3857764</v>
      </c>
      <c r="O68" s="49">
        <v>3669858</v>
      </c>
      <c r="P68" s="49">
        <v>3130874</v>
      </c>
      <c r="Q68" s="49">
        <v>2573406</v>
      </c>
      <c r="R68" s="49">
        <v>2842600</v>
      </c>
      <c r="S68" s="49">
        <v>2483296</v>
      </c>
      <c r="T68" s="49">
        <v>2486864</v>
      </c>
      <c r="U68" s="49">
        <v>1859323</v>
      </c>
      <c r="V68" s="49">
        <v>1592001</v>
      </c>
      <c r="W68" s="49">
        <v>1310147</v>
      </c>
      <c r="X68" s="49">
        <v>1099254</v>
      </c>
      <c r="Y68" s="49">
        <v>1026057</v>
      </c>
      <c r="Z68" s="49">
        <v>677830</v>
      </c>
      <c r="AA68" s="49">
        <v>1013753</v>
      </c>
      <c r="AB68" s="49">
        <v>986208</v>
      </c>
      <c r="AC68" s="49">
        <v>571801</v>
      </c>
      <c r="AD68" s="49">
        <v>260439</v>
      </c>
      <c r="AE68" s="49">
        <v>103025</v>
      </c>
      <c r="AF68" s="49">
        <v>85809</v>
      </c>
      <c r="AG68" s="49">
        <v>95864</v>
      </c>
      <c r="AM68" s="8"/>
      <c r="AO68" s="2"/>
      <c r="AQ68" s="2"/>
    </row>
    <row r="69" spans="4:43" ht="12.75">
      <c r="D69" t="s">
        <v>1352</v>
      </c>
      <c r="E69">
        <v>0</v>
      </c>
      <c r="F69">
        <v>2002</v>
      </c>
      <c r="G69">
        <v>0</v>
      </c>
      <c r="H69">
        <v>0</v>
      </c>
      <c r="I69">
        <v>1785</v>
      </c>
      <c r="J69" s="45">
        <f>H69/I69</f>
        <v>0</v>
      </c>
      <c r="K69">
        <v>0</v>
      </c>
      <c r="L69">
        <v>0</v>
      </c>
      <c r="M69" s="49">
        <v>0</v>
      </c>
      <c r="N69" s="49">
        <v>0</v>
      </c>
      <c r="O69" s="49">
        <v>0</v>
      </c>
      <c r="P69" s="49">
        <v>1854</v>
      </c>
      <c r="Q69" s="49">
        <v>124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4642</v>
      </c>
      <c r="AD69" s="49">
        <v>710</v>
      </c>
      <c r="AE69" s="49">
        <v>0</v>
      </c>
      <c r="AF69" s="49">
        <v>0</v>
      </c>
      <c r="AG69" s="49">
        <v>0</v>
      </c>
      <c r="AM69" s="8"/>
      <c r="AO69" s="2"/>
      <c r="AQ69" s="2"/>
    </row>
    <row r="70" spans="4:43" ht="12.75">
      <c r="D70" t="s">
        <v>257</v>
      </c>
      <c r="E70" t="s">
        <v>16</v>
      </c>
      <c r="F70" t="s">
        <v>16</v>
      </c>
      <c r="G70" t="s">
        <v>16</v>
      </c>
      <c r="H70">
        <v>0</v>
      </c>
      <c r="I70">
        <v>0</v>
      </c>
      <c r="J70" s="45"/>
      <c r="K70">
        <v>700</v>
      </c>
      <c r="L70">
        <v>1128</v>
      </c>
      <c r="M70" s="49">
        <v>0</v>
      </c>
      <c r="N70" s="49">
        <v>0</v>
      </c>
      <c r="O70" s="49">
        <v>0</v>
      </c>
      <c r="P70" s="49">
        <v>0</v>
      </c>
      <c r="Q70" s="49">
        <v>1933</v>
      </c>
      <c r="R70" s="49">
        <v>0</v>
      </c>
      <c r="S70" s="49">
        <v>1948</v>
      </c>
      <c r="T70" s="49">
        <v>1990</v>
      </c>
      <c r="U70" s="49">
        <v>2341</v>
      </c>
      <c r="V70" s="49">
        <v>2277</v>
      </c>
      <c r="W70" s="49">
        <v>707</v>
      </c>
      <c r="X70" s="49">
        <v>0</v>
      </c>
      <c r="Y70" s="49">
        <v>0</v>
      </c>
      <c r="Z70" s="49">
        <v>0</v>
      </c>
      <c r="AA70" s="49">
        <v>0</v>
      </c>
      <c r="AB70" s="49">
        <v>420</v>
      </c>
      <c r="AC70" s="49">
        <v>708</v>
      </c>
      <c r="AD70" s="49">
        <v>0</v>
      </c>
      <c r="AE70" s="49">
        <v>0</v>
      </c>
      <c r="AF70" s="49">
        <v>0</v>
      </c>
      <c r="AG70" s="49">
        <v>0</v>
      </c>
      <c r="AM70" s="8"/>
      <c r="AO70" s="2"/>
      <c r="AQ70" s="2"/>
    </row>
    <row r="71" spans="4:43" ht="12.75">
      <c r="D71" t="s">
        <v>1057</v>
      </c>
      <c r="E71">
        <v>3517</v>
      </c>
      <c r="F71">
        <v>0</v>
      </c>
      <c r="G71">
        <v>0</v>
      </c>
      <c r="H71">
        <v>0</v>
      </c>
      <c r="I71">
        <v>0</v>
      </c>
      <c r="J71" s="45"/>
      <c r="K71">
        <v>0</v>
      </c>
      <c r="L71">
        <v>0</v>
      </c>
      <c r="M71" s="49">
        <v>785</v>
      </c>
      <c r="N71" s="49">
        <v>0</v>
      </c>
      <c r="O71" s="49">
        <v>0</v>
      </c>
      <c r="P71" s="49">
        <v>9731</v>
      </c>
      <c r="Q71" s="49">
        <v>18533</v>
      </c>
      <c r="R71" s="49">
        <v>32822</v>
      </c>
      <c r="S71" s="49">
        <v>0</v>
      </c>
      <c r="T71" s="49">
        <v>5149</v>
      </c>
      <c r="U71" s="49">
        <v>17231</v>
      </c>
      <c r="V71" s="49">
        <v>34304</v>
      </c>
      <c r="W71" s="49">
        <v>28542</v>
      </c>
      <c r="X71" s="49">
        <v>48317</v>
      </c>
      <c r="Y71" s="49">
        <v>28619</v>
      </c>
      <c r="Z71" s="49">
        <v>3686</v>
      </c>
      <c r="AA71" s="49">
        <v>2178</v>
      </c>
      <c r="AB71" s="49">
        <v>602</v>
      </c>
      <c r="AC71" s="49">
        <v>305</v>
      </c>
      <c r="AD71" s="49">
        <v>709</v>
      </c>
      <c r="AE71" s="49">
        <v>677</v>
      </c>
      <c r="AF71" s="49">
        <v>458</v>
      </c>
      <c r="AG71" s="49">
        <v>843</v>
      </c>
      <c r="AM71" s="8"/>
      <c r="AO71" s="2"/>
      <c r="AQ71" s="2"/>
    </row>
    <row r="72" spans="4:43" ht="12.75">
      <c r="D72" t="s">
        <v>121</v>
      </c>
      <c r="E72">
        <v>0</v>
      </c>
      <c r="F72">
        <v>72</v>
      </c>
      <c r="G72">
        <v>53</v>
      </c>
      <c r="H72">
        <v>0</v>
      </c>
      <c r="I72">
        <v>68490</v>
      </c>
      <c r="J72" s="45">
        <f>H72/I72</f>
        <v>0</v>
      </c>
      <c r="K72">
        <v>0</v>
      </c>
      <c r="L72">
        <v>998</v>
      </c>
      <c r="M72" s="49">
        <v>1108</v>
      </c>
      <c r="N72" s="49">
        <v>0</v>
      </c>
      <c r="O72" s="49">
        <v>0</v>
      </c>
      <c r="P72" s="49">
        <v>2190</v>
      </c>
      <c r="Q72" s="49">
        <v>42076</v>
      </c>
      <c r="R72" s="49">
        <v>19202</v>
      </c>
      <c r="S72" s="49">
        <v>67678</v>
      </c>
      <c r="T72" s="49">
        <v>62502</v>
      </c>
      <c r="U72" s="49">
        <v>243103</v>
      </c>
      <c r="V72" s="49">
        <v>700741</v>
      </c>
      <c r="W72" s="49">
        <v>1829233</v>
      </c>
      <c r="X72" s="49">
        <v>94427</v>
      </c>
      <c r="Y72" s="49">
        <v>183178</v>
      </c>
      <c r="Z72" s="49">
        <v>35057</v>
      </c>
      <c r="AA72" s="49">
        <v>74549</v>
      </c>
      <c r="AB72" s="49">
        <v>368073</v>
      </c>
      <c r="AC72" s="49">
        <v>7762</v>
      </c>
      <c r="AD72" s="49">
        <v>9787</v>
      </c>
      <c r="AE72" s="49">
        <v>5371</v>
      </c>
      <c r="AF72" s="49">
        <v>7394</v>
      </c>
      <c r="AG72" s="49">
        <v>15463</v>
      </c>
      <c r="AM72" s="8"/>
      <c r="AO72" s="2"/>
      <c r="AQ72" s="2"/>
    </row>
    <row r="73" spans="4:43" ht="12.75">
      <c r="D73" t="s">
        <v>312</v>
      </c>
      <c r="J73" s="45"/>
      <c r="K73">
        <v>0</v>
      </c>
      <c r="L73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 t="s">
        <v>16</v>
      </c>
      <c r="U73" s="49" t="s">
        <v>16</v>
      </c>
      <c r="V73" s="49" t="s">
        <v>16</v>
      </c>
      <c r="W73" s="49" t="s">
        <v>16</v>
      </c>
      <c r="X73" s="49" t="s">
        <v>16</v>
      </c>
      <c r="Y73" s="49" t="s">
        <v>16</v>
      </c>
      <c r="Z73" s="49" t="s">
        <v>16</v>
      </c>
      <c r="AA73" s="49" t="s">
        <v>16</v>
      </c>
      <c r="AB73" s="49" t="s">
        <v>16</v>
      </c>
      <c r="AC73" s="49" t="s">
        <v>16</v>
      </c>
      <c r="AD73" s="49" t="s">
        <v>16</v>
      </c>
      <c r="AE73" s="49" t="s">
        <v>16</v>
      </c>
      <c r="AF73" s="49" t="s">
        <v>16</v>
      </c>
      <c r="AG73" s="49" t="s">
        <v>16</v>
      </c>
      <c r="AM73" s="8"/>
      <c r="AO73" s="2"/>
      <c r="AQ73" s="2"/>
    </row>
    <row r="74" spans="4:43" ht="12.75">
      <c r="D74" t="s">
        <v>1423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s="45" t="s">
        <v>16</v>
      </c>
      <c r="K74" t="s">
        <v>16</v>
      </c>
      <c r="L74" t="s">
        <v>16</v>
      </c>
      <c r="M74" s="49" t="s">
        <v>16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838293</v>
      </c>
      <c r="Y74" s="49">
        <v>148827</v>
      </c>
      <c r="Z74" s="49">
        <v>0</v>
      </c>
      <c r="AA74" s="49">
        <v>0</v>
      </c>
      <c r="AB74" s="49">
        <v>0</v>
      </c>
      <c r="AC74" s="49">
        <v>0</v>
      </c>
      <c r="AD74" s="49" t="s">
        <v>16</v>
      </c>
      <c r="AE74" s="49" t="s">
        <v>16</v>
      </c>
      <c r="AF74" s="49" t="s">
        <v>16</v>
      </c>
      <c r="AG74" s="49" t="s">
        <v>16</v>
      </c>
      <c r="AM74" s="8"/>
      <c r="AO74" s="2"/>
      <c r="AQ74" s="2"/>
    </row>
    <row r="75" spans="4:43" ht="12.75">
      <c r="D75" t="s">
        <v>1001</v>
      </c>
      <c r="E75">
        <v>0</v>
      </c>
      <c r="F75">
        <v>502</v>
      </c>
      <c r="G75">
        <v>0</v>
      </c>
      <c r="H75">
        <v>0</v>
      </c>
      <c r="I75">
        <v>0</v>
      </c>
      <c r="J75" s="45"/>
      <c r="K75">
        <v>0</v>
      </c>
      <c r="L75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476</v>
      </c>
      <c r="V75" s="49">
        <v>6</v>
      </c>
      <c r="W75" s="49">
        <v>0</v>
      </c>
      <c r="X75" s="49">
        <v>390</v>
      </c>
      <c r="Y75" s="49">
        <v>358</v>
      </c>
      <c r="Z75" s="49">
        <v>395</v>
      </c>
      <c r="AA75" s="49">
        <v>359</v>
      </c>
      <c r="AB75" s="49">
        <v>358</v>
      </c>
      <c r="AC75" s="49">
        <v>305</v>
      </c>
      <c r="AD75" s="49">
        <v>668</v>
      </c>
      <c r="AE75" s="49">
        <v>668</v>
      </c>
      <c r="AF75" s="49">
        <v>440</v>
      </c>
      <c r="AG75" s="49">
        <v>473</v>
      </c>
      <c r="AM75" s="8"/>
      <c r="AO75" s="2"/>
      <c r="AQ75" s="2"/>
    </row>
    <row r="76" spans="4:43" ht="12.75">
      <c r="D76" t="s">
        <v>214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s="45"/>
      <c r="K76" t="s">
        <v>16</v>
      </c>
      <c r="L76" t="s">
        <v>16</v>
      </c>
      <c r="M76" s="49" t="s">
        <v>16</v>
      </c>
      <c r="N76" s="49" t="s">
        <v>16</v>
      </c>
      <c r="O76" s="49" t="s">
        <v>16</v>
      </c>
      <c r="P76" s="49" t="s">
        <v>16</v>
      </c>
      <c r="Q76" s="49" t="s">
        <v>16</v>
      </c>
      <c r="R76" s="49" t="s">
        <v>16</v>
      </c>
      <c r="S76" s="49" t="s">
        <v>16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173</v>
      </c>
      <c r="AD76" s="49">
        <v>0</v>
      </c>
      <c r="AE76" s="49">
        <v>0</v>
      </c>
      <c r="AF76" s="49">
        <v>0</v>
      </c>
      <c r="AG76" s="49">
        <v>0</v>
      </c>
      <c r="AM76" s="8"/>
      <c r="AO76" s="2"/>
      <c r="AQ76" s="2"/>
    </row>
    <row r="77" spans="4:43" ht="12.75">
      <c r="D77" t="s">
        <v>145</v>
      </c>
      <c r="E77">
        <v>0</v>
      </c>
      <c r="F77">
        <v>0</v>
      </c>
      <c r="G77">
        <v>0</v>
      </c>
      <c r="H77">
        <v>0</v>
      </c>
      <c r="I77">
        <v>0</v>
      </c>
      <c r="J77" s="45"/>
      <c r="K77">
        <v>0</v>
      </c>
      <c r="L77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42644</v>
      </c>
      <c r="V77" s="49">
        <v>0</v>
      </c>
      <c r="W77" s="49">
        <v>0</v>
      </c>
      <c r="X77" s="49">
        <v>150</v>
      </c>
      <c r="Y77" s="49">
        <v>166</v>
      </c>
      <c r="Z77" s="49">
        <v>0</v>
      </c>
      <c r="AA77" s="49">
        <v>0</v>
      </c>
      <c r="AB77" s="49">
        <v>0</v>
      </c>
      <c r="AC77" s="49">
        <v>268</v>
      </c>
      <c r="AD77" s="49">
        <v>0</v>
      </c>
      <c r="AE77" s="49">
        <v>1240</v>
      </c>
      <c r="AF77" s="49">
        <v>1607</v>
      </c>
      <c r="AG77" s="49">
        <v>1166</v>
      </c>
      <c r="AM77" s="8"/>
      <c r="AO77" s="2"/>
      <c r="AQ77" s="2"/>
    </row>
    <row r="78" spans="4:43" ht="12.75">
      <c r="D78" t="s">
        <v>326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s="45" t="s">
        <v>16</v>
      </c>
      <c r="K78" t="s">
        <v>16</v>
      </c>
      <c r="L78" t="s">
        <v>16</v>
      </c>
      <c r="M78" s="49" t="s">
        <v>16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1022</v>
      </c>
      <c r="AD78" s="49">
        <v>1038</v>
      </c>
      <c r="AE78" s="49">
        <v>2166</v>
      </c>
      <c r="AF78" s="49">
        <v>1507</v>
      </c>
      <c r="AG78" s="49">
        <v>994</v>
      </c>
      <c r="AM78" s="8"/>
      <c r="AO78" s="2"/>
      <c r="AQ78" s="2"/>
    </row>
    <row r="79" spans="4:42" ht="12.75">
      <c r="D79" t="s">
        <v>579</v>
      </c>
      <c r="E79">
        <v>59721</v>
      </c>
      <c r="F79">
        <v>80390</v>
      </c>
      <c r="G79">
        <v>118181</v>
      </c>
      <c r="H79">
        <v>76125</v>
      </c>
      <c r="I79">
        <v>80739</v>
      </c>
      <c r="J79" s="45">
        <f>H79/I79</f>
        <v>0.9428528963697841</v>
      </c>
      <c r="K79">
        <v>76496</v>
      </c>
      <c r="L79">
        <v>71045</v>
      </c>
      <c r="M79" s="49">
        <v>79279</v>
      </c>
      <c r="N79" s="49">
        <v>43715</v>
      </c>
      <c r="O79" s="49">
        <v>61692</v>
      </c>
      <c r="P79" s="49">
        <v>57411</v>
      </c>
      <c r="Q79" s="49">
        <v>37958</v>
      </c>
      <c r="R79" s="49">
        <v>64203</v>
      </c>
      <c r="S79" s="49">
        <v>59755</v>
      </c>
      <c r="T79" s="49">
        <v>65017</v>
      </c>
      <c r="U79" s="49">
        <v>88026</v>
      </c>
      <c r="V79" s="49">
        <v>88012</v>
      </c>
      <c r="W79" s="49">
        <v>72268</v>
      </c>
      <c r="X79" s="49">
        <v>53501</v>
      </c>
      <c r="Y79" s="49">
        <v>109570</v>
      </c>
      <c r="Z79" s="49">
        <v>123262</v>
      </c>
      <c r="AA79" s="49">
        <v>92123</v>
      </c>
      <c r="AB79" s="49">
        <v>92692</v>
      </c>
      <c r="AC79" s="49">
        <v>148087</v>
      </c>
      <c r="AD79" s="49">
        <v>141237</v>
      </c>
      <c r="AE79" s="49">
        <v>187431</v>
      </c>
      <c r="AF79" s="49">
        <v>186983</v>
      </c>
      <c r="AG79" s="49">
        <v>156541</v>
      </c>
      <c r="AL79" s="8"/>
      <c r="AN79" s="2"/>
      <c r="AP79" s="2"/>
    </row>
    <row r="80" spans="4:43" ht="12.75">
      <c r="D80" t="s">
        <v>935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s="45"/>
      <c r="K80">
        <v>0</v>
      </c>
      <c r="L80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412</v>
      </c>
      <c r="S80" s="49">
        <v>320</v>
      </c>
      <c r="T80" s="49">
        <v>0</v>
      </c>
      <c r="U80" s="49">
        <v>0</v>
      </c>
      <c r="V80" s="49">
        <v>1109</v>
      </c>
      <c r="W80" s="49">
        <v>0</v>
      </c>
      <c r="X80" s="49">
        <v>384</v>
      </c>
      <c r="Y80" s="49">
        <v>126</v>
      </c>
      <c r="Z80" s="49">
        <v>6520</v>
      </c>
      <c r="AA80" s="49">
        <v>2124</v>
      </c>
      <c r="AB80" s="49">
        <v>582</v>
      </c>
      <c r="AC80" s="49">
        <v>1961</v>
      </c>
      <c r="AD80" s="49">
        <v>1867</v>
      </c>
      <c r="AE80" s="49">
        <v>7659</v>
      </c>
      <c r="AF80" s="49">
        <v>3080</v>
      </c>
      <c r="AG80" s="49">
        <v>2513</v>
      </c>
      <c r="AM80" s="8"/>
      <c r="AO80" s="2"/>
      <c r="AQ80" s="2"/>
    </row>
    <row r="81" spans="4:42" ht="12.75">
      <c r="D81" t="s">
        <v>346</v>
      </c>
      <c r="E81">
        <v>5840</v>
      </c>
      <c r="F81">
        <v>1983</v>
      </c>
      <c r="G81">
        <v>8481</v>
      </c>
      <c r="H81">
        <v>17975</v>
      </c>
      <c r="I81">
        <v>27989</v>
      </c>
      <c r="J81" s="45">
        <f>H81/I81</f>
        <v>0.6422165850869984</v>
      </c>
      <c r="K81">
        <v>55720</v>
      </c>
      <c r="L81">
        <v>35939</v>
      </c>
      <c r="M81" s="49">
        <v>32417</v>
      </c>
      <c r="N81" s="49">
        <v>64978</v>
      </c>
      <c r="O81" s="49">
        <v>59522</v>
      </c>
      <c r="P81" s="49">
        <v>44162</v>
      </c>
      <c r="Q81" s="49">
        <v>59966</v>
      </c>
      <c r="R81" s="49">
        <v>61833</v>
      </c>
      <c r="S81" s="49">
        <v>50784</v>
      </c>
      <c r="T81" s="49">
        <v>48293</v>
      </c>
      <c r="U81" s="49">
        <v>43300</v>
      </c>
      <c r="V81" s="49">
        <v>33329</v>
      </c>
      <c r="W81" s="49">
        <v>37055</v>
      </c>
      <c r="X81" s="49">
        <v>46908</v>
      </c>
      <c r="Y81" s="49">
        <v>78329</v>
      </c>
      <c r="Z81" s="49">
        <v>270584</v>
      </c>
      <c r="AA81" s="49">
        <v>58323</v>
      </c>
      <c r="AB81" s="49">
        <v>157175</v>
      </c>
      <c r="AC81" s="49">
        <v>216597</v>
      </c>
      <c r="AD81" s="49">
        <v>107773</v>
      </c>
      <c r="AE81" s="49">
        <v>186274</v>
      </c>
      <c r="AF81" s="49">
        <v>129821</v>
      </c>
      <c r="AG81" s="49">
        <v>176922</v>
      </c>
      <c r="AL81" s="8"/>
      <c r="AN81" s="2"/>
      <c r="AP81" s="2"/>
    </row>
    <row r="82" spans="4:43" ht="12.75">
      <c r="D82" t="s">
        <v>1363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s="45"/>
      <c r="K82">
        <v>7847</v>
      </c>
      <c r="L82">
        <v>8674</v>
      </c>
      <c r="M82" s="49">
        <v>0</v>
      </c>
      <c r="N82" s="49">
        <v>0</v>
      </c>
      <c r="O82" s="49">
        <v>1591</v>
      </c>
      <c r="P82" s="49">
        <v>0</v>
      </c>
      <c r="Q82" s="49">
        <v>684</v>
      </c>
      <c r="R82" s="49">
        <v>4776</v>
      </c>
      <c r="S82" s="49">
        <v>492</v>
      </c>
      <c r="T82" s="49">
        <v>0</v>
      </c>
      <c r="U82" s="49">
        <v>0</v>
      </c>
      <c r="V82" s="49">
        <v>0</v>
      </c>
      <c r="W82" s="49">
        <v>0</v>
      </c>
      <c r="X82" s="49">
        <v>1598</v>
      </c>
      <c r="Y82" s="49">
        <v>2337</v>
      </c>
      <c r="Z82" s="49">
        <v>7616</v>
      </c>
      <c r="AA82" s="49">
        <v>795</v>
      </c>
      <c r="AB82" s="49">
        <v>5443</v>
      </c>
      <c r="AC82" s="49">
        <v>2880</v>
      </c>
      <c r="AD82" s="49">
        <v>2622</v>
      </c>
      <c r="AE82" s="49">
        <v>906</v>
      </c>
      <c r="AF82" s="49">
        <v>5570</v>
      </c>
      <c r="AG82" s="49">
        <v>2608</v>
      </c>
      <c r="AM82" s="8"/>
      <c r="AO82" s="2"/>
      <c r="AQ82" s="2"/>
    </row>
    <row r="83" spans="4:43" ht="12.75">
      <c r="D83" t="s">
        <v>511</v>
      </c>
      <c r="E83">
        <v>16914</v>
      </c>
      <c r="F83">
        <v>0</v>
      </c>
      <c r="G83">
        <v>0</v>
      </c>
      <c r="H83">
        <v>0</v>
      </c>
      <c r="I83">
        <v>0</v>
      </c>
      <c r="J83" s="45"/>
      <c r="K83">
        <v>0</v>
      </c>
      <c r="L83">
        <v>0</v>
      </c>
      <c r="M83" s="49">
        <v>0</v>
      </c>
      <c r="N83" s="49">
        <v>0</v>
      </c>
      <c r="O83" s="49">
        <v>0</v>
      </c>
      <c r="P83" s="49">
        <v>0</v>
      </c>
      <c r="Q83" s="49">
        <v>356</v>
      </c>
      <c r="R83" s="49">
        <v>490</v>
      </c>
      <c r="S83" s="49">
        <v>0</v>
      </c>
      <c r="T83" s="49" t="s">
        <v>16</v>
      </c>
      <c r="U83" s="49" t="s">
        <v>16</v>
      </c>
      <c r="V83" s="49" t="s">
        <v>16</v>
      </c>
      <c r="W83" s="49" t="s">
        <v>16</v>
      </c>
      <c r="X83" s="49" t="s">
        <v>16</v>
      </c>
      <c r="Y83" s="49" t="s">
        <v>16</v>
      </c>
      <c r="Z83" s="49" t="s">
        <v>16</v>
      </c>
      <c r="AA83" s="49" t="s">
        <v>16</v>
      </c>
      <c r="AB83" s="49" t="s">
        <v>16</v>
      </c>
      <c r="AC83" s="49" t="s">
        <v>16</v>
      </c>
      <c r="AD83" s="49" t="s">
        <v>16</v>
      </c>
      <c r="AE83" s="49" t="s">
        <v>16</v>
      </c>
      <c r="AF83" s="49" t="s">
        <v>16</v>
      </c>
      <c r="AG83" s="49" t="s">
        <v>16</v>
      </c>
      <c r="AM83" s="8"/>
      <c r="AO83" s="2"/>
      <c r="AQ83" s="2"/>
    </row>
    <row r="84" spans="4:43" ht="12.75">
      <c r="D84" t="s">
        <v>225</v>
      </c>
      <c r="E84">
        <v>2137</v>
      </c>
      <c r="F84">
        <v>0</v>
      </c>
      <c r="G84">
        <v>0</v>
      </c>
      <c r="H84">
        <v>243</v>
      </c>
      <c r="I84">
        <v>324</v>
      </c>
      <c r="J84" s="45">
        <f>H84/I84</f>
        <v>0.75</v>
      </c>
      <c r="K84">
        <v>166</v>
      </c>
      <c r="L84">
        <v>506</v>
      </c>
      <c r="M84" s="49">
        <v>288</v>
      </c>
      <c r="N84" s="49">
        <v>3315</v>
      </c>
      <c r="O84" s="49">
        <v>9045</v>
      </c>
      <c r="P84" s="49">
        <v>351</v>
      </c>
      <c r="Q84" s="49">
        <v>4725</v>
      </c>
      <c r="R84" s="49">
        <v>3238</v>
      </c>
      <c r="S84" s="49">
        <v>4940</v>
      </c>
      <c r="T84" s="49">
        <v>2783</v>
      </c>
      <c r="U84" s="49">
        <v>947</v>
      </c>
      <c r="V84" s="49">
        <v>4472</v>
      </c>
      <c r="W84" s="49">
        <v>6788</v>
      </c>
      <c r="X84" s="49">
        <v>5961</v>
      </c>
      <c r="Y84" s="49">
        <v>7171</v>
      </c>
      <c r="Z84" s="49">
        <v>5101</v>
      </c>
      <c r="AA84" s="49">
        <v>10796</v>
      </c>
      <c r="AB84" s="49">
        <v>8547</v>
      </c>
      <c r="AC84" s="49">
        <v>7771</v>
      </c>
      <c r="AD84" s="49">
        <v>4742</v>
      </c>
      <c r="AE84" s="49">
        <v>6735</v>
      </c>
      <c r="AF84" s="49">
        <v>589</v>
      </c>
      <c r="AG84" s="49">
        <v>1808</v>
      </c>
      <c r="AM84" s="8"/>
      <c r="AO84" s="2"/>
      <c r="AQ84" s="2"/>
    </row>
    <row r="85" spans="4:43" ht="12.75">
      <c r="D85" t="s">
        <v>331</v>
      </c>
      <c r="E85">
        <v>6117</v>
      </c>
      <c r="F85">
        <v>18229</v>
      </c>
      <c r="G85">
        <v>845</v>
      </c>
      <c r="H85">
        <v>0</v>
      </c>
      <c r="I85">
        <v>0</v>
      </c>
      <c r="J85" s="45"/>
      <c r="K85">
        <v>352</v>
      </c>
      <c r="L85">
        <v>516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8139</v>
      </c>
      <c r="T85" s="49">
        <v>0</v>
      </c>
      <c r="U85" s="49">
        <v>0</v>
      </c>
      <c r="V85" s="49">
        <v>26</v>
      </c>
      <c r="W85" s="49">
        <v>0</v>
      </c>
      <c r="X85" s="49">
        <v>0</v>
      </c>
      <c r="Y85" s="49">
        <v>0</v>
      </c>
      <c r="Z85" s="49">
        <v>3081</v>
      </c>
      <c r="AA85" s="49">
        <v>8861</v>
      </c>
      <c r="AB85" s="49">
        <v>0</v>
      </c>
      <c r="AC85" s="49">
        <v>150</v>
      </c>
      <c r="AD85" s="49">
        <v>395</v>
      </c>
      <c r="AE85" s="49">
        <v>488</v>
      </c>
      <c r="AF85" s="49">
        <v>654</v>
      </c>
      <c r="AG85" s="49">
        <v>0</v>
      </c>
      <c r="AM85" s="8"/>
      <c r="AO85" s="2"/>
      <c r="AQ85" s="2"/>
    </row>
    <row r="86" spans="4:43" ht="12.75">
      <c r="D86" t="s">
        <v>519</v>
      </c>
      <c r="E86">
        <v>3977</v>
      </c>
      <c r="F86">
        <v>0</v>
      </c>
      <c r="G86">
        <v>0</v>
      </c>
      <c r="H86">
        <v>0</v>
      </c>
      <c r="I86">
        <v>0</v>
      </c>
      <c r="J86" s="45"/>
      <c r="K86">
        <v>0</v>
      </c>
      <c r="L86">
        <v>90</v>
      </c>
      <c r="M86" s="49">
        <v>25138</v>
      </c>
      <c r="N86" s="49">
        <v>2005</v>
      </c>
      <c r="O86" s="49">
        <v>0</v>
      </c>
      <c r="P86" s="49">
        <v>1909</v>
      </c>
      <c r="Q86" s="49">
        <v>1521</v>
      </c>
      <c r="R86" s="49">
        <v>0</v>
      </c>
      <c r="S86" s="49">
        <v>0</v>
      </c>
      <c r="T86" s="49">
        <v>4</v>
      </c>
      <c r="U86" s="49">
        <v>197</v>
      </c>
      <c r="V86" s="49">
        <v>2797</v>
      </c>
      <c r="W86" s="49">
        <v>49</v>
      </c>
      <c r="X86" s="49">
        <v>0</v>
      </c>
      <c r="Y86" s="49">
        <v>2618</v>
      </c>
      <c r="Z86" s="49">
        <v>315</v>
      </c>
      <c r="AA86" s="49">
        <v>3817</v>
      </c>
      <c r="AB86" s="49">
        <v>0</v>
      </c>
      <c r="AC86" s="49">
        <v>4633</v>
      </c>
      <c r="AD86" s="49">
        <v>0</v>
      </c>
      <c r="AE86" s="49">
        <v>7822</v>
      </c>
      <c r="AF86" s="49">
        <v>2598</v>
      </c>
      <c r="AG86" s="49">
        <v>0</v>
      </c>
      <c r="AM86" s="8"/>
      <c r="AO86" s="2"/>
      <c r="AQ86" s="2"/>
    </row>
    <row r="87" spans="4:43" ht="12.75">
      <c r="D87" t="s">
        <v>419</v>
      </c>
      <c r="E87" t="s">
        <v>16</v>
      </c>
      <c r="F87" t="s">
        <v>16</v>
      </c>
      <c r="G87" t="s">
        <v>16</v>
      </c>
      <c r="H87">
        <v>0</v>
      </c>
      <c r="I87">
        <v>0</v>
      </c>
      <c r="J87" s="45"/>
      <c r="K87">
        <v>0</v>
      </c>
      <c r="L87">
        <v>134</v>
      </c>
      <c r="M87" s="49">
        <v>0</v>
      </c>
      <c r="N87" s="49">
        <v>116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951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648</v>
      </c>
      <c r="AF87" s="49">
        <v>199</v>
      </c>
      <c r="AG87" s="49">
        <v>0</v>
      </c>
      <c r="AM87" s="8"/>
      <c r="AO87" s="2"/>
      <c r="AQ87" s="2"/>
    </row>
    <row r="88" spans="4:43" ht="12.75">
      <c r="D88" t="s">
        <v>196</v>
      </c>
      <c r="E88">
        <v>8954</v>
      </c>
      <c r="F88">
        <v>1178</v>
      </c>
      <c r="G88">
        <v>21967</v>
      </c>
      <c r="H88">
        <v>6922</v>
      </c>
      <c r="I88">
        <v>14316</v>
      </c>
      <c r="J88" s="45">
        <f>H88/I88</f>
        <v>0.4835149483095837</v>
      </c>
      <c r="K88">
        <v>4725</v>
      </c>
      <c r="L88">
        <v>469</v>
      </c>
      <c r="M88" s="49">
        <v>0</v>
      </c>
      <c r="N88" s="49">
        <v>0</v>
      </c>
      <c r="O88" s="49">
        <v>6388</v>
      </c>
      <c r="P88" s="49">
        <v>0</v>
      </c>
      <c r="Q88" s="49">
        <v>2418</v>
      </c>
      <c r="R88" s="49">
        <v>0</v>
      </c>
      <c r="S88" s="49">
        <v>395</v>
      </c>
      <c r="T88" s="49">
        <v>5784</v>
      </c>
      <c r="U88" s="49">
        <v>82235</v>
      </c>
      <c r="V88" s="49">
        <v>143748</v>
      </c>
      <c r="W88" s="49">
        <v>78425</v>
      </c>
      <c r="X88" s="49">
        <v>91707</v>
      </c>
      <c r="Y88" s="49">
        <v>134356</v>
      </c>
      <c r="Z88" s="49">
        <v>258921</v>
      </c>
      <c r="AA88" s="49">
        <v>211626</v>
      </c>
      <c r="AB88" s="49">
        <v>211550</v>
      </c>
      <c r="AC88" s="49">
        <v>225474</v>
      </c>
      <c r="AD88" s="49">
        <v>219360</v>
      </c>
      <c r="AE88" s="49">
        <v>241569</v>
      </c>
      <c r="AF88" s="49">
        <v>138587</v>
      </c>
      <c r="AG88" s="49">
        <v>142268</v>
      </c>
      <c r="AM88" s="8"/>
      <c r="AO88" s="2"/>
      <c r="AQ88" s="2"/>
    </row>
    <row r="89" spans="4:43" ht="12.75">
      <c r="D89" t="s">
        <v>87</v>
      </c>
      <c r="E89" t="s">
        <v>16</v>
      </c>
      <c r="F89" t="s">
        <v>16</v>
      </c>
      <c r="G89" t="s">
        <v>16</v>
      </c>
      <c r="H89">
        <v>0</v>
      </c>
      <c r="I89">
        <v>0</v>
      </c>
      <c r="J89" s="45"/>
      <c r="K89">
        <v>0</v>
      </c>
      <c r="L8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237</v>
      </c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M89" s="8"/>
      <c r="AO89" s="2"/>
      <c r="AQ89" s="2"/>
    </row>
    <row r="90" spans="4:43" ht="12.75">
      <c r="D90" t="s">
        <v>1388</v>
      </c>
      <c r="E90">
        <v>0</v>
      </c>
      <c r="F90">
        <v>0</v>
      </c>
      <c r="G90">
        <v>0</v>
      </c>
      <c r="H90">
        <v>0</v>
      </c>
      <c r="I90">
        <v>1624</v>
      </c>
      <c r="J90" s="45">
        <f>H90/I90</f>
        <v>0</v>
      </c>
      <c r="K90">
        <v>50</v>
      </c>
      <c r="L90">
        <v>0</v>
      </c>
      <c r="M90" s="49">
        <v>0</v>
      </c>
      <c r="N90" s="49">
        <v>0</v>
      </c>
      <c r="O90" s="49">
        <v>706</v>
      </c>
      <c r="P90" s="49">
        <v>529</v>
      </c>
      <c r="Q90" s="49">
        <v>0</v>
      </c>
      <c r="R90" s="49">
        <v>1128</v>
      </c>
      <c r="S90" s="49">
        <v>0</v>
      </c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M90" s="8"/>
      <c r="AO90" s="2"/>
      <c r="AQ90" s="2"/>
    </row>
    <row r="91" spans="4:43" ht="12.75">
      <c r="D91" t="s">
        <v>594</v>
      </c>
      <c r="E91" t="s">
        <v>16</v>
      </c>
      <c r="F91" t="s">
        <v>16</v>
      </c>
      <c r="G91" t="s">
        <v>16</v>
      </c>
      <c r="H91">
        <v>0</v>
      </c>
      <c r="I91">
        <v>0</v>
      </c>
      <c r="J91" s="45"/>
      <c r="K91">
        <v>0</v>
      </c>
      <c r="L91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1735</v>
      </c>
      <c r="AB91" s="49">
        <v>2456</v>
      </c>
      <c r="AC91" s="49">
        <v>9885</v>
      </c>
      <c r="AD91" s="49">
        <v>17077</v>
      </c>
      <c r="AE91" s="49">
        <v>10770</v>
      </c>
      <c r="AF91" s="49">
        <v>0</v>
      </c>
      <c r="AG91" s="49">
        <v>0</v>
      </c>
      <c r="AM91" s="8"/>
      <c r="AO91" s="2"/>
      <c r="AQ91" s="2"/>
    </row>
    <row r="92" spans="4:43" ht="12.75">
      <c r="D92" t="s">
        <v>669</v>
      </c>
      <c r="E92" t="s">
        <v>16</v>
      </c>
      <c r="F92" t="s">
        <v>16</v>
      </c>
      <c r="G92" t="s">
        <v>16</v>
      </c>
      <c r="H92">
        <v>0</v>
      </c>
      <c r="I92">
        <v>0</v>
      </c>
      <c r="J92" s="45"/>
      <c r="K92">
        <v>0</v>
      </c>
      <c r="L92">
        <v>1260</v>
      </c>
      <c r="M92" s="49">
        <v>1094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54</v>
      </c>
      <c r="W92" s="49">
        <v>585</v>
      </c>
      <c r="X92" s="49">
        <v>469</v>
      </c>
      <c r="Y92" s="49">
        <v>0</v>
      </c>
      <c r="Z92" s="49">
        <v>0</v>
      </c>
      <c r="AA92" s="49">
        <v>0</v>
      </c>
      <c r="AB92" s="49">
        <v>0</v>
      </c>
      <c r="AC92" s="49">
        <v>4</v>
      </c>
      <c r="AD92" s="49">
        <v>2431</v>
      </c>
      <c r="AE92" s="49">
        <v>157</v>
      </c>
      <c r="AF92" s="49">
        <v>4406</v>
      </c>
      <c r="AG92" s="49">
        <v>10</v>
      </c>
      <c r="AM92" s="8"/>
      <c r="AO92" s="2"/>
      <c r="AQ92" s="2"/>
    </row>
    <row r="93" spans="4:43" ht="12.75">
      <c r="D93" t="s">
        <v>939</v>
      </c>
      <c r="E93">
        <v>439356</v>
      </c>
      <c r="F93">
        <v>334213</v>
      </c>
      <c r="G93">
        <v>589677</v>
      </c>
      <c r="H93">
        <v>512928</v>
      </c>
      <c r="I93">
        <v>1357186</v>
      </c>
      <c r="J93" s="45">
        <f>H93/I93</f>
        <v>0.3779349330158136</v>
      </c>
      <c r="K93">
        <v>745913</v>
      </c>
      <c r="L93">
        <v>638585</v>
      </c>
      <c r="M93" s="49">
        <v>746456</v>
      </c>
      <c r="N93" s="49">
        <v>100745</v>
      </c>
      <c r="O93" s="49">
        <v>98042</v>
      </c>
      <c r="P93" s="49">
        <v>128380</v>
      </c>
      <c r="Q93" s="49">
        <v>42062</v>
      </c>
      <c r="R93" s="49">
        <v>33682</v>
      </c>
      <c r="S93" s="49">
        <v>50885</v>
      </c>
      <c r="T93" s="49">
        <v>65567</v>
      </c>
      <c r="U93" s="49">
        <v>93522</v>
      </c>
      <c r="V93" s="49">
        <v>78420</v>
      </c>
      <c r="W93" s="49">
        <v>70149</v>
      </c>
      <c r="X93" s="49">
        <v>91056</v>
      </c>
      <c r="Y93" s="49">
        <v>145022</v>
      </c>
      <c r="Z93" s="49">
        <v>152938</v>
      </c>
      <c r="AA93" s="49">
        <v>72424</v>
      </c>
      <c r="AB93" s="49">
        <v>126542</v>
      </c>
      <c r="AC93" s="49">
        <v>55116</v>
      </c>
      <c r="AD93" s="49">
        <v>57134</v>
      </c>
      <c r="AE93" s="49">
        <v>39096</v>
      </c>
      <c r="AF93" s="49">
        <v>22307</v>
      </c>
      <c r="AG93" s="49">
        <v>10723</v>
      </c>
      <c r="AM93" s="8"/>
      <c r="AO93" s="2"/>
      <c r="AQ93" s="2"/>
    </row>
    <row r="94" spans="4:43" ht="12.75">
      <c r="D94" t="s">
        <v>1375</v>
      </c>
      <c r="E94" s="12">
        <f>SUM(E68:E93)</f>
        <v>5013546</v>
      </c>
      <c r="F94" s="12">
        <f>SUM(F68:F93)</f>
        <v>6172574</v>
      </c>
      <c r="G94" s="12">
        <f>SUM(G68:G93)</f>
        <v>5921229</v>
      </c>
      <c r="H94" s="12">
        <f>SUM(H68:H93)</f>
        <v>4836399</v>
      </c>
      <c r="I94" s="12">
        <f>SUM(I68:I93)</f>
        <v>7328073</v>
      </c>
      <c r="J94" s="45">
        <f>H94/I94</f>
        <v>0.6599823719004982</v>
      </c>
      <c r="K94" s="12">
        <f aca="true" t="shared" si="6" ref="K94:AG94">SUM(K68:K93)</f>
        <v>4245892</v>
      </c>
      <c r="L94" s="12">
        <f t="shared" si="6"/>
        <v>4115704</v>
      </c>
      <c r="M94" s="12">
        <f t="shared" si="6"/>
        <v>5279993</v>
      </c>
      <c r="N94" s="12">
        <f t="shared" si="6"/>
        <v>4072638</v>
      </c>
      <c r="O94" s="12">
        <f t="shared" si="6"/>
        <v>3906844</v>
      </c>
      <c r="P94" s="12">
        <f t="shared" si="6"/>
        <v>3377391</v>
      </c>
      <c r="Q94" s="12">
        <f t="shared" si="6"/>
        <v>2785762</v>
      </c>
      <c r="R94" s="12">
        <f t="shared" si="6"/>
        <v>3064386</v>
      </c>
      <c r="S94" s="12">
        <f t="shared" si="6"/>
        <v>2728869</v>
      </c>
      <c r="T94" s="12">
        <f t="shared" si="6"/>
        <v>2744904</v>
      </c>
      <c r="U94" s="12">
        <f t="shared" si="6"/>
        <v>2473345</v>
      </c>
      <c r="V94" s="12">
        <f t="shared" si="6"/>
        <v>2681296</v>
      </c>
      <c r="W94" s="12">
        <f t="shared" si="6"/>
        <v>3433948</v>
      </c>
      <c r="X94" s="12">
        <f t="shared" si="6"/>
        <v>2372415</v>
      </c>
      <c r="Y94" s="12">
        <f t="shared" si="6"/>
        <v>1866734</v>
      </c>
      <c r="Z94" s="12">
        <f t="shared" si="6"/>
        <v>1545306</v>
      </c>
      <c r="AA94" s="12">
        <f t="shared" si="6"/>
        <v>1553463</v>
      </c>
      <c r="AB94" s="12">
        <f t="shared" si="6"/>
        <v>1960648</v>
      </c>
      <c r="AC94" s="12">
        <f t="shared" si="6"/>
        <v>1259544</v>
      </c>
      <c r="AD94" s="12">
        <f t="shared" si="6"/>
        <v>827989</v>
      </c>
      <c r="AE94" s="12">
        <f t="shared" si="6"/>
        <v>802702</v>
      </c>
      <c r="AF94" s="12">
        <f t="shared" si="6"/>
        <v>592009</v>
      </c>
      <c r="AG94" s="12">
        <f t="shared" si="6"/>
        <v>608196</v>
      </c>
      <c r="AM94" s="8"/>
      <c r="AO94" s="2"/>
      <c r="AQ94" s="2"/>
    </row>
    <row r="95" spans="39:43" ht="12.75">
      <c r="AM95" s="8"/>
      <c r="AO95" s="2"/>
      <c r="AQ95" s="2"/>
    </row>
    <row r="96" spans="2:43" ht="12.75">
      <c r="B96" s="44" t="s">
        <v>1258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M96" s="8"/>
      <c r="AN96" t="s">
        <v>923</v>
      </c>
      <c r="AO96" s="2">
        <v>875</v>
      </c>
      <c r="AP96">
        <v>1</v>
      </c>
      <c r="AQ96" s="2">
        <f>AO96/AP96</f>
        <v>875</v>
      </c>
    </row>
    <row r="97" spans="4:43" ht="12.75">
      <c r="D97" t="s">
        <v>1028</v>
      </c>
      <c r="E97" s="10">
        <v>25912836</v>
      </c>
      <c r="F97" s="10">
        <v>21283912</v>
      </c>
      <c r="G97" s="10">
        <v>20497277</v>
      </c>
      <c r="H97" s="10">
        <v>16654343</v>
      </c>
      <c r="I97" s="10">
        <v>24936235</v>
      </c>
      <c r="J97" s="45">
        <f>H97/I97</f>
        <v>0.6678772076057191</v>
      </c>
      <c r="K97" s="10">
        <v>12994129</v>
      </c>
      <c r="L97" s="10">
        <v>11437393</v>
      </c>
      <c r="M97" s="50">
        <v>12089331</v>
      </c>
      <c r="N97" s="50">
        <v>17019448</v>
      </c>
      <c r="O97" s="50">
        <v>17463234</v>
      </c>
      <c r="P97" s="50">
        <v>16697333</v>
      </c>
      <c r="Q97" s="50">
        <v>15984548</v>
      </c>
      <c r="R97" s="50">
        <v>17981982</v>
      </c>
      <c r="S97" s="50">
        <v>15665909</v>
      </c>
      <c r="T97" s="50">
        <v>13625128</v>
      </c>
      <c r="U97" s="50">
        <v>12330152</v>
      </c>
      <c r="V97" s="50">
        <v>11526167</v>
      </c>
      <c r="W97" s="50">
        <v>9701685</v>
      </c>
      <c r="X97" s="50">
        <v>11963403</v>
      </c>
      <c r="Y97" s="50">
        <v>11876316</v>
      </c>
      <c r="Z97" s="50">
        <v>11212369</v>
      </c>
      <c r="AA97" s="50">
        <v>10844619</v>
      </c>
      <c r="AB97" s="50">
        <v>11392926</v>
      </c>
      <c r="AC97" s="50">
        <v>12278356</v>
      </c>
      <c r="AD97" s="50">
        <v>10778086</v>
      </c>
      <c r="AE97" s="50">
        <v>11752254</v>
      </c>
      <c r="AF97" s="50">
        <v>11843965</v>
      </c>
      <c r="AG97" s="50">
        <v>13570487</v>
      </c>
      <c r="AH97" s="35"/>
      <c r="AI97" s="35"/>
      <c r="AJ97" s="35"/>
      <c r="AM97" s="8"/>
      <c r="AN97" t="s">
        <v>882</v>
      </c>
      <c r="AO97" s="2">
        <v>48531</v>
      </c>
      <c r="AP97">
        <v>127</v>
      </c>
      <c r="AQ97" s="2">
        <f>AO97/AP97</f>
        <v>382.13385826771656</v>
      </c>
    </row>
    <row r="98" spans="4:43" ht="12.75">
      <c r="D98" t="s">
        <v>1030</v>
      </c>
      <c r="E98" s="10">
        <v>13369900</v>
      </c>
      <c r="F98" s="10">
        <v>14414557</v>
      </c>
      <c r="G98" s="10">
        <v>7976927</v>
      </c>
      <c r="H98" s="10">
        <v>9564424</v>
      </c>
      <c r="I98" s="10">
        <v>10496491</v>
      </c>
      <c r="J98" s="45">
        <f>H98/I98</f>
        <v>0.9112020388527937</v>
      </c>
      <c r="K98" s="10">
        <v>9454915</v>
      </c>
      <c r="L98" s="10">
        <v>7938162</v>
      </c>
      <c r="M98" s="50">
        <v>5398578</v>
      </c>
      <c r="N98" s="50">
        <f aca="true" t="shared" si="7" ref="N98:W98">N97*$J$97/1.7</f>
        <v>6686412.5913122</v>
      </c>
      <c r="O98" s="50">
        <f t="shared" si="7"/>
        <v>6860762.32922662</v>
      </c>
      <c r="P98" s="50">
        <f t="shared" si="7"/>
        <v>6559863.6108840145</v>
      </c>
      <c r="Q98" s="50">
        <f t="shared" si="7"/>
        <v>6279832.519458577</v>
      </c>
      <c r="R98" s="50">
        <f t="shared" si="7"/>
        <v>7064562.3090448845</v>
      </c>
      <c r="S98" s="50">
        <f t="shared" si="7"/>
        <v>6154649.151485473</v>
      </c>
      <c r="T98" s="50">
        <f t="shared" si="7"/>
        <v>5352889.671712057</v>
      </c>
      <c r="U98" s="50">
        <f t="shared" si="7"/>
        <v>4844133.815949455</v>
      </c>
      <c r="V98" s="50">
        <f t="shared" si="7"/>
        <v>4528273.076680699</v>
      </c>
      <c r="W98" s="50">
        <f t="shared" si="7"/>
        <v>3811490.7569825244</v>
      </c>
      <c r="X98" s="50">
        <v>1561630</v>
      </c>
      <c r="Y98" s="50">
        <v>1453129</v>
      </c>
      <c r="Z98" s="50">
        <v>1203928</v>
      </c>
      <c r="AA98" s="50">
        <v>1661305</v>
      </c>
      <c r="AB98" s="50">
        <v>1123894</v>
      </c>
      <c r="AC98" s="50">
        <v>754115</v>
      </c>
      <c r="AD98" s="50">
        <v>684879</v>
      </c>
      <c r="AE98" s="50">
        <v>893085</v>
      </c>
      <c r="AF98" s="50">
        <v>750025</v>
      </c>
      <c r="AG98" s="50">
        <v>466347</v>
      </c>
      <c r="AH98" s="35"/>
      <c r="AI98" s="35"/>
      <c r="AJ98" s="35"/>
      <c r="AM98" s="8"/>
      <c r="AO98" s="2"/>
      <c r="AQ98" s="2"/>
    </row>
    <row r="99" spans="4:43" ht="12.75">
      <c r="D99" t="s">
        <v>246</v>
      </c>
      <c r="E99" s="10">
        <v>865</v>
      </c>
      <c r="F99" s="10">
        <v>2396</v>
      </c>
      <c r="G99" s="10">
        <v>15784</v>
      </c>
      <c r="H99" s="10" t="s">
        <v>16</v>
      </c>
      <c r="I99" s="10" t="s">
        <v>16</v>
      </c>
      <c r="J99" s="45"/>
      <c r="K99" s="10" t="s">
        <v>16</v>
      </c>
      <c r="L99" s="10" t="s">
        <v>16</v>
      </c>
      <c r="M99" s="50" t="s">
        <v>16</v>
      </c>
      <c r="N99" s="50" t="s">
        <v>16</v>
      </c>
      <c r="O99" s="50" t="s">
        <v>16</v>
      </c>
      <c r="P99" s="50" t="s">
        <v>16</v>
      </c>
      <c r="Q99" s="50"/>
      <c r="R99" s="50"/>
      <c r="S99" s="50"/>
      <c r="T99" s="50"/>
      <c r="U99" s="50"/>
      <c r="V99" s="50"/>
      <c r="W99" s="50"/>
      <c r="X99" s="50" t="s">
        <v>16</v>
      </c>
      <c r="Y99" s="50" t="s">
        <v>16</v>
      </c>
      <c r="Z99" s="50" t="s">
        <v>16</v>
      </c>
      <c r="AA99" s="50" t="s">
        <v>16</v>
      </c>
      <c r="AB99" s="50" t="s">
        <v>16</v>
      </c>
      <c r="AC99" s="50" t="s">
        <v>16</v>
      </c>
      <c r="AD99" s="50" t="s">
        <v>16</v>
      </c>
      <c r="AE99" s="50" t="s">
        <v>16</v>
      </c>
      <c r="AF99" s="50" t="s">
        <v>16</v>
      </c>
      <c r="AG99" s="50" t="s">
        <v>16</v>
      </c>
      <c r="AH99" s="35"/>
      <c r="AI99" s="35"/>
      <c r="AJ99" s="35"/>
      <c r="AM99" s="8"/>
      <c r="AO99" s="2"/>
      <c r="AQ99" s="2"/>
    </row>
    <row r="100" spans="4:43" ht="12.75">
      <c r="D100" t="s">
        <v>66</v>
      </c>
      <c r="E100" s="10" t="s">
        <v>16</v>
      </c>
      <c r="F100" s="10" t="s">
        <v>16</v>
      </c>
      <c r="G100" s="10" t="s">
        <v>16</v>
      </c>
      <c r="H100">
        <v>0</v>
      </c>
      <c r="I100" s="10">
        <v>0</v>
      </c>
      <c r="J100" s="45"/>
      <c r="K100" s="10">
        <v>0</v>
      </c>
      <c r="L100" s="10">
        <v>306</v>
      </c>
      <c r="M100" s="50">
        <v>0</v>
      </c>
      <c r="N100" s="50">
        <v>0</v>
      </c>
      <c r="O100" s="50">
        <v>0</v>
      </c>
      <c r="P100" s="50">
        <v>0</v>
      </c>
      <c r="Q100" s="50">
        <v>317</v>
      </c>
      <c r="R100" s="50">
        <v>0</v>
      </c>
      <c r="S100" s="50">
        <v>1787</v>
      </c>
      <c r="T100" s="50" t="s">
        <v>16</v>
      </c>
      <c r="U100" s="50" t="s">
        <v>16</v>
      </c>
      <c r="V100" s="50" t="s">
        <v>16</v>
      </c>
      <c r="W100" s="50" t="s">
        <v>16</v>
      </c>
      <c r="X100" s="50" t="s">
        <v>16</v>
      </c>
      <c r="Y100" s="50" t="s">
        <v>16</v>
      </c>
      <c r="Z100" s="50" t="s">
        <v>16</v>
      </c>
      <c r="AA100" s="50" t="s">
        <v>16</v>
      </c>
      <c r="AB100" s="50" t="s">
        <v>16</v>
      </c>
      <c r="AC100" s="50" t="s">
        <v>16</v>
      </c>
      <c r="AD100" s="50" t="s">
        <v>16</v>
      </c>
      <c r="AE100" s="50" t="s">
        <v>16</v>
      </c>
      <c r="AF100" s="50" t="s">
        <v>16</v>
      </c>
      <c r="AG100" s="50" t="s">
        <v>16</v>
      </c>
      <c r="AH100" s="35"/>
      <c r="AI100" s="35"/>
      <c r="AJ100" s="35"/>
      <c r="AM100" s="8"/>
      <c r="AO100" s="2"/>
      <c r="AQ100" s="2"/>
    </row>
    <row r="101" spans="4:43" ht="12.75">
      <c r="D101" t="s">
        <v>61</v>
      </c>
      <c r="E101" s="10">
        <v>1192544</v>
      </c>
      <c r="F101" s="10">
        <v>880958</v>
      </c>
      <c r="G101" s="10">
        <v>786594</v>
      </c>
      <c r="H101" s="10">
        <v>780402</v>
      </c>
      <c r="I101" s="10">
        <v>1294416</v>
      </c>
      <c r="J101" s="45">
        <f>H101/I101</f>
        <v>0.6028989134868543</v>
      </c>
      <c r="K101" s="10">
        <v>556353</v>
      </c>
      <c r="L101" s="10">
        <v>465605</v>
      </c>
      <c r="M101" s="50">
        <v>778099</v>
      </c>
      <c r="N101" s="50">
        <v>374064</v>
      </c>
      <c r="O101" s="50">
        <v>650114</v>
      </c>
      <c r="P101" s="50">
        <v>497191</v>
      </c>
      <c r="Q101" s="50">
        <v>416950</v>
      </c>
      <c r="R101" s="50">
        <v>276082</v>
      </c>
      <c r="S101" s="50">
        <v>0</v>
      </c>
      <c r="T101" s="50" t="s">
        <v>16</v>
      </c>
      <c r="U101" s="50" t="s">
        <v>16</v>
      </c>
      <c r="V101" s="50" t="s">
        <v>16</v>
      </c>
      <c r="W101" s="50" t="s">
        <v>16</v>
      </c>
      <c r="X101" s="50" t="s">
        <v>16</v>
      </c>
      <c r="Y101" s="50" t="s">
        <v>16</v>
      </c>
      <c r="Z101" s="50" t="s">
        <v>16</v>
      </c>
      <c r="AA101" s="50" t="s">
        <v>16</v>
      </c>
      <c r="AB101" s="50" t="s">
        <v>16</v>
      </c>
      <c r="AC101" s="50" t="s">
        <v>16</v>
      </c>
      <c r="AD101" s="50" t="s">
        <v>16</v>
      </c>
      <c r="AE101" s="50" t="s">
        <v>16</v>
      </c>
      <c r="AF101" s="50" t="s">
        <v>16</v>
      </c>
      <c r="AG101" s="50" t="s">
        <v>16</v>
      </c>
      <c r="AH101" s="35"/>
      <c r="AI101" s="35"/>
      <c r="AJ101" s="35"/>
      <c r="AM101" s="8"/>
      <c r="AO101" s="2"/>
      <c r="AQ101" s="2"/>
    </row>
    <row r="102" spans="4:43" ht="12.75">
      <c r="D102" t="s">
        <v>571</v>
      </c>
      <c r="E102" s="10">
        <v>12685664</v>
      </c>
      <c r="F102" s="10">
        <v>11754802</v>
      </c>
      <c r="G102" s="10">
        <v>11521657</v>
      </c>
      <c r="H102" s="10">
        <v>9297018</v>
      </c>
      <c r="I102" s="10">
        <v>11479609</v>
      </c>
      <c r="J102" s="45">
        <f>H102/I102</f>
        <v>0.8098723571508403</v>
      </c>
      <c r="K102" s="10">
        <v>10160667</v>
      </c>
      <c r="L102" s="10">
        <v>8483925</v>
      </c>
      <c r="M102" s="50">
        <v>7853005</v>
      </c>
      <c r="N102" s="50">
        <v>4099594</v>
      </c>
      <c r="O102" s="50">
        <v>1524804</v>
      </c>
      <c r="P102" s="50">
        <v>307517</v>
      </c>
      <c r="Q102" s="50">
        <v>318245</v>
      </c>
      <c r="R102" s="50">
        <v>482318</v>
      </c>
      <c r="S102" s="50">
        <v>644184</v>
      </c>
      <c r="T102" s="50">
        <v>388660</v>
      </c>
      <c r="U102" s="50">
        <v>331869</v>
      </c>
      <c r="V102" s="50">
        <v>352011</v>
      </c>
      <c r="W102" s="50">
        <v>233672</v>
      </c>
      <c r="X102" s="50">
        <v>230219</v>
      </c>
      <c r="Y102" s="50">
        <v>257292</v>
      </c>
      <c r="Z102" s="50">
        <v>250164</v>
      </c>
      <c r="AA102" s="50">
        <v>280029</v>
      </c>
      <c r="AB102" s="50">
        <v>312698</v>
      </c>
      <c r="AC102" s="50">
        <v>254241</v>
      </c>
      <c r="AD102" s="50">
        <v>385758</v>
      </c>
      <c r="AE102" s="50">
        <v>381644</v>
      </c>
      <c r="AF102" s="50">
        <v>337456</v>
      </c>
      <c r="AG102" s="50">
        <v>308879</v>
      </c>
      <c r="AH102" s="35"/>
      <c r="AI102" s="35"/>
      <c r="AJ102" s="35"/>
      <c r="AM102" s="8"/>
      <c r="AO102" s="2"/>
      <c r="AQ102" s="2"/>
    </row>
    <row r="103" spans="5:43" ht="12.75">
      <c r="E103" s="18">
        <f aca="true" t="shared" si="8" ref="E103:Q103">E102/E147</f>
        <v>0.027881556258083688</v>
      </c>
      <c r="F103" s="18">
        <f t="shared" si="8"/>
        <v>0.026133046087746963</v>
      </c>
      <c r="G103" s="18">
        <f t="shared" si="8"/>
        <v>0.031391252581504714</v>
      </c>
      <c r="H103" s="18">
        <f t="shared" si="8"/>
        <v>0.024207643215910304</v>
      </c>
      <c r="I103" s="18" t="e">
        <f t="shared" si="8"/>
        <v>#DIV/0!</v>
      </c>
      <c r="J103" s="18" t="e">
        <f t="shared" si="8"/>
        <v>#DIV/0!</v>
      </c>
      <c r="K103" s="18">
        <f t="shared" si="8"/>
        <v>0.030152852462519142</v>
      </c>
      <c r="L103" s="18">
        <f t="shared" si="8"/>
        <v>0.02841881272359412</v>
      </c>
      <c r="M103" s="18">
        <f t="shared" si="8"/>
        <v>0.02867096758167034</v>
      </c>
      <c r="N103" s="18">
        <f t="shared" si="8"/>
        <v>0.01648217420861054</v>
      </c>
      <c r="O103" s="18">
        <f t="shared" si="8"/>
        <v>0.006211094431601848</v>
      </c>
      <c r="P103" s="18">
        <f t="shared" si="8"/>
        <v>0.0012991387650849924</v>
      </c>
      <c r="Q103" s="18">
        <f t="shared" si="8"/>
        <v>0.0014434981761425832</v>
      </c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35"/>
      <c r="AI103" s="35"/>
      <c r="AJ103" s="35"/>
      <c r="AM103" s="8"/>
      <c r="AO103" s="2"/>
      <c r="AQ103" s="2"/>
    </row>
    <row r="104" spans="4:43" ht="12.75">
      <c r="D104" t="s">
        <v>78</v>
      </c>
      <c r="E104" s="10">
        <v>528952</v>
      </c>
      <c r="F104" s="10">
        <v>391395</v>
      </c>
      <c r="G104" s="10">
        <v>286703</v>
      </c>
      <c r="H104" s="10">
        <v>360975</v>
      </c>
      <c r="I104" s="10">
        <v>565012</v>
      </c>
      <c r="J104" s="45">
        <f>H104/I104</f>
        <v>0.6388802361719751</v>
      </c>
      <c r="K104" s="10">
        <v>371239</v>
      </c>
      <c r="L104" s="10">
        <v>284946</v>
      </c>
      <c r="M104" s="50">
        <v>398428</v>
      </c>
      <c r="N104" s="50">
        <v>463885</v>
      </c>
      <c r="O104" s="50">
        <v>486151</v>
      </c>
      <c r="P104" s="50">
        <v>412515</v>
      </c>
      <c r="Q104" s="50">
        <v>349128</v>
      </c>
      <c r="R104" s="50">
        <v>564506</v>
      </c>
      <c r="S104" s="50">
        <v>350307</v>
      </c>
      <c r="T104" s="50">
        <v>281132</v>
      </c>
      <c r="U104" s="50">
        <v>133552</v>
      </c>
      <c r="V104" s="50">
        <v>101320</v>
      </c>
      <c r="W104" s="50">
        <v>32438</v>
      </c>
      <c r="X104" s="50">
        <v>110022</v>
      </c>
      <c r="Y104" s="50">
        <v>116104</v>
      </c>
      <c r="Z104" s="50">
        <v>133887</v>
      </c>
      <c r="AA104" s="50">
        <v>354433</v>
      </c>
      <c r="AB104" s="50">
        <v>450153</v>
      </c>
      <c r="AC104" s="50">
        <v>497826</v>
      </c>
      <c r="AD104" s="50">
        <v>803808</v>
      </c>
      <c r="AE104" s="50">
        <v>1249565</v>
      </c>
      <c r="AF104" s="50">
        <v>1372026</v>
      </c>
      <c r="AG104" s="50">
        <v>2459361</v>
      </c>
      <c r="AH104" s="35"/>
      <c r="AI104" s="35"/>
      <c r="AJ104" s="35"/>
      <c r="AM104" s="8"/>
      <c r="AO104" s="2"/>
      <c r="AQ104" s="2"/>
    </row>
    <row r="105" spans="4:43" ht="12.75">
      <c r="D105" t="s">
        <v>118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45"/>
      <c r="K105" s="10">
        <v>0</v>
      </c>
      <c r="L105" s="10">
        <v>0</v>
      </c>
      <c r="M105" s="50">
        <v>0</v>
      </c>
      <c r="N105" s="50">
        <v>2512</v>
      </c>
      <c r="O105" s="50">
        <v>1128</v>
      </c>
      <c r="P105" s="50">
        <v>1058</v>
      </c>
      <c r="Q105" s="50">
        <v>0</v>
      </c>
      <c r="R105" s="50">
        <v>0</v>
      </c>
      <c r="S105" s="50">
        <v>227</v>
      </c>
      <c r="T105" s="50"/>
      <c r="U105" s="50"/>
      <c r="V105" s="50"/>
      <c r="W105" s="50"/>
      <c r="X105" s="50" t="s">
        <v>16</v>
      </c>
      <c r="Y105" s="50" t="s">
        <v>16</v>
      </c>
      <c r="Z105" s="50" t="s">
        <v>16</v>
      </c>
      <c r="AA105" s="50" t="s">
        <v>16</v>
      </c>
      <c r="AB105" s="50" t="s">
        <v>16</v>
      </c>
      <c r="AC105" s="50" t="s">
        <v>16</v>
      </c>
      <c r="AD105" s="50" t="s">
        <v>16</v>
      </c>
      <c r="AE105" s="50" t="s">
        <v>16</v>
      </c>
      <c r="AF105" s="50" t="s">
        <v>16</v>
      </c>
      <c r="AG105" s="50" t="s">
        <v>16</v>
      </c>
      <c r="AH105" s="35"/>
      <c r="AI105" s="35"/>
      <c r="AJ105" s="35"/>
      <c r="AM105" s="8"/>
      <c r="AO105" s="2"/>
      <c r="AQ105" s="2"/>
    </row>
    <row r="106" spans="4:43" ht="12.75">
      <c r="D106" t="s">
        <v>1337</v>
      </c>
      <c r="E106" s="10">
        <v>165161</v>
      </c>
      <c r="F106" s="10">
        <v>169619</v>
      </c>
      <c r="G106" s="10">
        <v>185548</v>
      </c>
      <c r="H106" s="10">
        <v>163721</v>
      </c>
      <c r="I106" s="10">
        <v>226922</v>
      </c>
      <c r="J106" s="45">
        <f>H106/I106</f>
        <v>0.721485796881748</v>
      </c>
      <c r="K106" s="10">
        <v>223208</v>
      </c>
      <c r="L106" s="10">
        <v>160417</v>
      </c>
      <c r="M106" s="50">
        <v>315276</v>
      </c>
      <c r="N106" s="50">
        <v>198556</v>
      </c>
      <c r="O106" s="50">
        <v>188051</v>
      </c>
      <c r="P106" s="50">
        <v>132374</v>
      </c>
      <c r="Q106" s="50">
        <v>167566</v>
      </c>
      <c r="R106" s="50">
        <v>155393</v>
      </c>
      <c r="S106" s="50">
        <v>123325</v>
      </c>
      <c r="T106" s="50">
        <v>139396</v>
      </c>
      <c r="U106" s="50">
        <v>129533</v>
      </c>
      <c r="V106" s="50">
        <v>143239</v>
      </c>
      <c r="W106" s="50">
        <v>179604</v>
      </c>
      <c r="X106" s="50">
        <v>166966</v>
      </c>
      <c r="Y106" s="50">
        <v>314482</v>
      </c>
      <c r="Z106" s="50">
        <v>323918</v>
      </c>
      <c r="AA106" s="50">
        <v>319599</v>
      </c>
      <c r="AB106" s="50">
        <v>278756</v>
      </c>
      <c r="AC106" s="50">
        <v>357936</v>
      </c>
      <c r="AD106" s="50">
        <v>300899</v>
      </c>
      <c r="AE106" s="50">
        <v>327446</v>
      </c>
      <c r="AF106" s="50">
        <v>215225</v>
      </c>
      <c r="AG106" s="50">
        <v>244575</v>
      </c>
      <c r="AH106" s="35"/>
      <c r="AI106" s="35"/>
      <c r="AJ106" s="35"/>
      <c r="AM106" s="8"/>
      <c r="AO106" s="2"/>
      <c r="AQ106" s="2"/>
    </row>
    <row r="107" spans="4:43" ht="12.75">
      <c r="D107" t="s">
        <v>916</v>
      </c>
      <c r="E107" s="10">
        <v>0</v>
      </c>
      <c r="F107" s="10">
        <v>2251</v>
      </c>
      <c r="G107" s="10">
        <v>10456</v>
      </c>
      <c r="H107" s="10">
        <v>3973</v>
      </c>
      <c r="I107" s="10">
        <v>6935</v>
      </c>
      <c r="J107" s="45">
        <f>H107/I107</f>
        <v>0.5728911319394376</v>
      </c>
      <c r="K107" s="10">
        <v>0</v>
      </c>
      <c r="L107" s="10">
        <v>544</v>
      </c>
      <c r="M107" s="50">
        <v>18076</v>
      </c>
      <c r="N107" s="50">
        <v>1363</v>
      </c>
      <c r="O107" s="50">
        <v>384</v>
      </c>
      <c r="P107" s="50">
        <v>0</v>
      </c>
      <c r="Q107" s="50">
        <v>349</v>
      </c>
      <c r="R107" s="50">
        <v>875</v>
      </c>
      <c r="S107" s="50">
        <v>711</v>
      </c>
      <c r="T107" s="50">
        <v>3031</v>
      </c>
      <c r="U107" s="50">
        <v>4080</v>
      </c>
      <c r="V107" s="50">
        <v>6979</v>
      </c>
      <c r="W107" s="50">
        <v>3295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2169</v>
      </c>
      <c r="AE107" s="50">
        <v>4515</v>
      </c>
      <c r="AF107" s="50">
        <v>6728</v>
      </c>
      <c r="AG107" s="50">
        <v>8304</v>
      </c>
      <c r="AH107" s="35"/>
      <c r="AI107" s="35"/>
      <c r="AJ107" s="35"/>
      <c r="AM107" s="8"/>
      <c r="AO107" s="2"/>
      <c r="AQ107" s="2"/>
    </row>
    <row r="108" spans="4:43" ht="12.75">
      <c r="D108" t="s">
        <v>1346</v>
      </c>
      <c r="E108" s="10">
        <v>9274986</v>
      </c>
      <c r="F108" s="10">
        <v>8902150</v>
      </c>
      <c r="G108" s="10">
        <v>7953717</v>
      </c>
      <c r="H108" s="10">
        <v>10857641</v>
      </c>
      <c r="I108" s="10">
        <v>14598035</v>
      </c>
      <c r="J108" s="45">
        <f>H108/I108</f>
        <v>0.7437741449448505</v>
      </c>
      <c r="K108" s="10">
        <v>10231329</v>
      </c>
      <c r="L108" s="10">
        <v>8672420</v>
      </c>
      <c r="M108" s="50">
        <v>9939906</v>
      </c>
      <c r="N108" s="50">
        <v>8992578</v>
      </c>
      <c r="O108" s="50">
        <v>8596165</v>
      </c>
      <c r="P108" s="50">
        <v>7685518</v>
      </c>
      <c r="Q108" s="50">
        <v>6939124</v>
      </c>
      <c r="R108" s="50">
        <v>7072330</v>
      </c>
      <c r="S108" s="50">
        <v>6935790</v>
      </c>
      <c r="T108" s="50">
        <v>5804981</v>
      </c>
      <c r="U108" s="50">
        <v>4828189</v>
      </c>
      <c r="V108" s="50">
        <v>5179213</v>
      </c>
      <c r="W108" s="50">
        <v>4674821</v>
      </c>
      <c r="X108" s="50">
        <v>5676974</v>
      </c>
      <c r="Y108" s="50">
        <v>7004043</v>
      </c>
      <c r="Z108" s="50">
        <v>5819973</v>
      </c>
      <c r="AA108" s="50">
        <v>5649806</v>
      </c>
      <c r="AB108" s="50">
        <v>6955947</v>
      </c>
      <c r="AC108" s="50">
        <v>8326640</v>
      </c>
      <c r="AD108" s="50">
        <v>6417978</v>
      </c>
      <c r="AE108" s="50">
        <v>6559766</v>
      </c>
      <c r="AF108" s="50">
        <v>6925000</v>
      </c>
      <c r="AG108" s="50">
        <v>7436601</v>
      </c>
      <c r="AH108" s="35"/>
      <c r="AI108" s="35"/>
      <c r="AJ108" s="35"/>
      <c r="AM108" s="8"/>
      <c r="AO108" s="2"/>
      <c r="AQ108" s="2"/>
    </row>
    <row r="109" spans="4:43" ht="12.75">
      <c r="D109" t="s">
        <v>1347</v>
      </c>
      <c r="E109" s="10">
        <v>6107881</v>
      </c>
      <c r="F109" s="10">
        <v>5161331</v>
      </c>
      <c r="G109" s="10">
        <v>4444982</v>
      </c>
      <c r="H109" s="10">
        <v>4379907</v>
      </c>
      <c r="I109" s="10">
        <v>5042075</v>
      </c>
      <c r="J109" s="45">
        <f>H109/I109</f>
        <v>0.8686715290827685</v>
      </c>
      <c r="K109" s="10">
        <v>3483982</v>
      </c>
      <c r="L109" s="10">
        <v>2121507</v>
      </c>
      <c r="M109" s="50">
        <v>2144218</v>
      </c>
      <c r="N109" s="50">
        <f aca="true" t="shared" si="9" ref="N109:W109">N108*$J$108/4</f>
        <v>1672111.7531999685</v>
      </c>
      <c r="O109" s="50">
        <f t="shared" si="9"/>
        <v>1598401.3181699626</v>
      </c>
      <c r="P109" s="50">
        <f t="shared" si="9"/>
        <v>1429072.3947270643</v>
      </c>
      <c r="Q109" s="50">
        <f t="shared" si="9"/>
        <v>1290285.2549415727</v>
      </c>
      <c r="R109" s="50">
        <f t="shared" si="9"/>
        <v>1315054.0496294536</v>
      </c>
      <c r="S109" s="50">
        <f t="shared" si="9"/>
        <v>1289665.319191761</v>
      </c>
      <c r="T109" s="50">
        <f t="shared" si="9"/>
        <v>1079398.6949240258</v>
      </c>
      <c r="U109" s="50">
        <f t="shared" si="9"/>
        <v>897770.5362767832</v>
      </c>
      <c r="V109" s="50">
        <f t="shared" si="9"/>
        <v>963041.1801405635</v>
      </c>
      <c r="W109" s="50">
        <f t="shared" si="9"/>
        <v>869252.7480113078</v>
      </c>
      <c r="X109" s="50">
        <v>901670</v>
      </c>
      <c r="Y109" s="50">
        <v>552104</v>
      </c>
      <c r="Z109" s="50">
        <v>341260</v>
      </c>
      <c r="AA109" s="50">
        <v>689668</v>
      </c>
      <c r="AB109" s="50">
        <v>477069</v>
      </c>
      <c r="AC109" s="50">
        <v>493727</v>
      </c>
      <c r="AD109" s="50">
        <v>485791</v>
      </c>
      <c r="AE109" s="50">
        <v>409793</v>
      </c>
      <c r="AF109" s="50">
        <v>798167</v>
      </c>
      <c r="AG109" s="50">
        <v>243930</v>
      </c>
      <c r="AH109" s="35"/>
      <c r="AI109" s="35"/>
      <c r="AJ109" s="35"/>
      <c r="AM109" s="8"/>
      <c r="AN109" t="s">
        <v>883</v>
      </c>
      <c r="AO109" s="2">
        <v>3647</v>
      </c>
      <c r="AP109">
        <v>9</v>
      </c>
      <c r="AQ109" s="2">
        <f>AO109/AP109</f>
        <v>405.22222222222223</v>
      </c>
    </row>
    <row r="110" spans="5:43" ht="12.75">
      <c r="E110" s="12">
        <f>SUM(E97:E109)</f>
        <v>69238789.02788156</v>
      </c>
      <c r="F110" s="12">
        <f>SUM(F97:F109)</f>
        <v>62963371.026133046</v>
      </c>
      <c r="G110" s="12">
        <f>SUM(G97:G109)</f>
        <v>53679645.031391256</v>
      </c>
      <c r="H110" s="12">
        <f>SUM(H97:H109)</f>
        <v>52062404.024207644</v>
      </c>
      <c r="I110" s="12" t="e">
        <f>SUM(I97:I109)</f>
        <v>#DIV/0!</v>
      </c>
      <c r="J110" s="45" t="e">
        <f>H110/I110</f>
        <v>#DIV/0!</v>
      </c>
      <c r="K110" s="12">
        <f>SUM(K97:K109)</f>
        <v>47475822.03015286</v>
      </c>
      <c r="L110" s="12">
        <f>SUM(L97:L109)</f>
        <v>39565225.02841881</v>
      </c>
      <c r="M110" t="e">
        <f aca="true" t="shared" si="10" ref="M110:AG110">SUMPRODUCT($J$97:$J$109,M97:M109)</f>
        <v>#VALUE!</v>
      </c>
      <c r="N110" t="e">
        <f t="shared" si="10"/>
        <v>#VALUE!</v>
      </c>
      <c r="O110" t="e">
        <f t="shared" si="10"/>
        <v>#VALUE!</v>
      </c>
      <c r="P110" t="e">
        <f t="shared" si="10"/>
        <v>#VALUE!</v>
      </c>
      <c r="Q110" t="e">
        <f t="shared" si="10"/>
        <v>#VALUE!</v>
      </c>
      <c r="R110" t="e">
        <f t="shared" si="10"/>
        <v>#VALUE!</v>
      </c>
      <c r="S110" t="e">
        <f t="shared" si="10"/>
        <v>#VALUE!</v>
      </c>
      <c r="T110" t="e">
        <f t="shared" si="10"/>
        <v>#VALUE!</v>
      </c>
      <c r="U110" t="e">
        <f t="shared" si="10"/>
        <v>#VALUE!</v>
      </c>
      <c r="V110" t="e">
        <f t="shared" si="10"/>
        <v>#VALUE!</v>
      </c>
      <c r="W110" t="e">
        <f t="shared" si="10"/>
        <v>#VALUE!</v>
      </c>
      <c r="X110" t="e">
        <f t="shared" si="10"/>
        <v>#VALUE!</v>
      </c>
      <c r="Y110" t="e">
        <f t="shared" si="10"/>
        <v>#VALUE!</v>
      </c>
      <c r="Z110" t="e">
        <f t="shared" si="10"/>
        <v>#VALUE!</v>
      </c>
      <c r="AA110" t="e">
        <f t="shared" si="10"/>
        <v>#VALUE!</v>
      </c>
      <c r="AB110" t="e">
        <f t="shared" si="10"/>
        <v>#VALUE!</v>
      </c>
      <c r="AC110" t="e">
        <f t="shared" si="10"/>
        <v>#VALUE!</v>
      </c>
      <c r="AD110" t="e">
        <f t="shared" si="10"/>
        <v>#VALUE!</v>
      </c>
      <c r="AE110" t="e">
        <f t="shared" si="10"/>
        <v>#VALUE!</v>
      </c>
      <c r="AF110" t="e">
        <f t="shared" si="10"/>
        <v>#VALUE!</v>
      </c>
      <c r="AG110" t="e">
        <f t="shared" si="10"/>
        <v>#VALUE!</v>
      </c>
      <c r="AM110" s="8"/>
      <c r="AN110" t="s">
        <v>263</v>
      </c>
      <c r="AO110" s="2">
        <v>0</v>
      </c>
      <c r="AP110">
        <v>0</v>
      </c>
      <c r="AQ110" s="2"/>
    </row>
    <row r="111" spans="5:43" ht="12.75">
      <c r="E111" s="15">
        <f>E110/E147</f>
        <v>0.15217848994916366</v>
      </c>
      <c r="F111" s="15">
        <f>F110/F147</f>
        <v>0.13997893600129094</v>
      </c>
      <c r="G111" s="15">
        <f>G110/G147</f>
        <v>0.1462525134766568</v>
      </c>
      <c r="H111" s="15">
        <f>H110/H147</f>
        <v>0.13556046697775476</v>
      </c>
      <c r="I111" s="15" t="e">
        <f>I110/I147</f>
        <v>#DIV/0!</v>
      </c>
      <c r="J111" s="45"/>
      <c r="K111" s="15">
        <f aca="true" t="shared" si="11" ref="K111:AG111">K110/K147</f>
        <v>0.14088951613235776</v>
      </c>
      <c r="L111" s="15">
        <f t="shared" si="11"/>
        <v>0.13253260966468858</v>
      </c>
      <c r="M111" s="15" t="e">
        <f t="shared" si="11"/>
        <v>#VALUE!</v>
      </c>
      <c r="N111" s="15" t="e">
        <f t="shared" si="11"/>
        <v>#VALUE!</v>
      </c>
      <c r="O111" s="15" t="e">
        <f t="shared" si="11"/>
        <v>#VALUE!</v>
      </c>
      <c r="P111" s="15" t="e">
        <f t="shared" si="11"/>
        <v>#VALUE!</v>
      </c>
      <c r="Q111" s="15" t="e">
        <f t="shared" si="11"/>
        <v>#VALUE!</v>
      </c>
      <c r="R111" s="15" t="e">
        <f t="shared" si="11"/>
        <v>#VALUE!</v>
      </c>
      <c r="S111" s="15" t="e">
        <f t="shared" si="11"/>
        <v>#VALUE!</v>
      </c>
      <c r="T111" s="15" t="e">
        <f t="shared" si="11"/>
        <v>#VALUE!</v>
      </c>
      <c r="U111" s="15" t="e">
        <f t="shared" si="11"/>
        <v>#VALUE!</v>
      </c>
      <c r="V111" s="15" t="e">
        <f t="shared" si="11"/>
        <v>#VALUE!</v>
      </c>
      <c r="W111" s="15" t="e">
        <f t="shared" si="11"/>
        <v>#VALUE!</v>
      </c>
      <c r="X111" s="15" t="e">
        <f t="shared" si="11"/>
        <v>#VALUE!</v>
      </c>
      <c r="Y111" s="15" t="e">
        <f t="shared" si="11"/>
        <v>#VALUE!</v>
      </c>
      <c r="Z111" s="15" t="e">
        <f t="shared" si="11"/>
        <v>#VALUE!</v>
      </c>
      <c r="AA111" s="15" t="e">
        <f t="shared" si="11"/>
        <v>#VALUE!</v>
      </c>
      <c r="AB111" s="15" t="e">
        <f t="shared" si="11"/>
        <v>#VALUE!</v>
      </c>
      <c r="AC111" s="15" t="e">
        <f t="shared" si="11"/>
        <v>#VALUE!</v>
      </c>
      <c r="AD111" s="15" t="e">
        <f t="shared" si="11"/>
        <v>#VALUE!</v>
      </c>
      <c r="AE111" s="15" t="e">
        <f t="shared" si="11"/>
        <v>#VALUE!</v>
      </c>
      <c r="AF111" s="15" t="e">
        <f t="shared" si="11"/>
        <v>#VALUE!</v>
      </c>
      <c r="AG111" s="15" t="e">
        <f t="shared" si="11"/>
        <v>#VALUE!</v>
      </c>
      <c r="AM111" s="8"/>
      <c r="AN111" t="s">
        <v>1355</v>
      </c>
      <c r="AO111" s="2">
        <v>0</v>
      </c>
      <c r="AP111">
        <v>0</v>
      </c>
      <c r="AQ111" s="2"/>
    </row>
    <row r="112" spans="5:41" ht="12.75">
      <c r="E112">
        <v>1977</v>
      </c>
      <c r="F112">
        <v>1976</v>
      </c>
      <c r="G112">
        <v>1975</v>
      </c>
      <c r="H112">
        <v>1974</v>
      </c>
      <c r="I112" t="s">
        <v>29</v>
      </c>
      <c r="J112" s="45"/>
      <c r="K112">
        <v>1973</v>
      </c>
      <c r="L112">
        <v>1972</v>
      </c>
      <c r="M112">
        <v>1971</v>
      </c>
      <c r="N112">
        <v>1970</v>
      </c>
      <c r="O112">
        <v>1969</v>
      </c>
      <c r="P112">
        <v>1968</v>
      </c>
      <c r="Q112">
        <v>1967</v>
      </c>
      <c r="R112">
        <v>1966</v>
      </c>
      <c r="S112">
        <v>1965</v>
      </c>
      <c r="T112">
        <v>1964</v>
      </c>
      <c r="U112">
        <v>1963</v>
      </c>
      <c r="V112">
        <v>1962</v>
      </c>
      <c r="W112">
        <v>1961</v>
      </c>
      <c r="X112">
        <v>1960</v>
      </c>
      <c r="Y112">
        <v>1959</v>
      </c>
      <c r="Z112">
        <v>1958</v>
      </c>
      <c r="AA112">
        <v>1957</v>
      </c>
      <c r="AB112">
        <v>1956</v>
      </c>
      <c r="AC112">
        <v>1955</v>
      </c>
      <c r="AD112">
        <v>1954</v>
      </c>
      <c r="AE112">
        <v>1953</v>
      </c>
      <c r="AF112">
        <v>1952</v>
      </c>
      <c r="AG112">
        <v>1951</v>
      </c>
      <c r="AK112" s="8"/>
      <c r="AL112" t="s">
        <v>631</v>
      </c>
      <c r="AM112" s="2">
        <v>8178</v>
      </c>
      <c r="AN112">
        <v>14</v>
      </c>
      <c r="AO112" s="2">
        <f>AM112/AN112</f>
        <v>584.1428571428571</v>
      </c>
    </row>
    <row r="113" spans="2:44" ht="12.75">
      <c r="B113" s="44" t="s">
        <v>1276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24"/>
      <c r="N113" s="24"/>
      <c r="O113" s="24"/>
      <c r="P113" s="24"/>
      <c r="Q113" s="24"/>
      <c r="R113" s="24"/>
      <c r="S113" s="24"/>
      <c r="T113" s="24"/>
      <c r="AO113" t="s">
        <v>1025</v>
      </c>
      <c r="AP113" s="2">
        <v>0</v>
      </c>
      <c r="AQ113">
        <v>0</v>
      </c>
      <c r="AR113" s="2"/>
    </row>
    <row r="114" spans="4:51" ht="12.75">
      <c r="D114" t="s">
        <v>501</v>
      </c>
      <c r="E114" s="10">
        <v>168119</v>
      </c>
      <c r="F114" s="10">
        <v>87613</v>
      </c>
      <c r="G114" s="10">
        <v>111691</v>
      </c>
      <c r="H114" s="10">
        <v>110456</v>
      </c>
      <c r="I114" s="10">
        <v>143503</v>
      </c>
      <c r="J114" s="45">
        <f>H114/I114</f>
        <v>0.7697121314536979</v>
      </c>
      <c r="K114" s="10">
        <v>74898</v>
      </c>
      <c r="L114" s="10">
        <v>52468</v>
      </c>
      <c r="M114" s="50">
        <v>77498</v>
      </c>
      <c r="N114" s="50">
        <v>62050</v>
      </c>
      <c r="O114" s="50">
        <v>46656</v>
      </c>
      <c r="P114" s="50">
        <v>40675</v>
      </c>
      <c r="Q114" s="50">
        <v>44355</v>
      </c>
      <c r="R114" s="50">
        <v>48180</v>
      </c>
      <c r="S114" s="50">
        <v>38232</v>
      </c>
      <c r="T114" s="50">
        <v>30742</v>
      </c>
      <c r="U114" s="50">
        <v>23623</v>
      </c>
      <c r="V114" s="50">
        <v>4502</v>
      </c>
      <c r="W114" s="50">
        <v>17291</v>
      </c>
      <c r="X114" s="50">
        <v>66391</v>
      </c>
      <c r="Y114" s="50">
        <v>15732</v>
      </c>
      <c r="Z114" s="50">
        <v>16011</v>
      </c>
      <c r="AA114" s="50">
        <v>44054</v>
      </c>
      <c r="AB114" s="50">
        <v>49328</v>
      </c>
      <c r="AC114" s="50">
        <v>25490</v>
      </c>
      <c r="AD114" s="50">
        <v>9936</v>
      </c>
      <c r="AE114" s="50">
        <v>1098</v>
      </c>
      <c r="AF114" s="50">
        <v>30008</v>
      </c>
      <c r="AG114" s="50">
        <v>0</v>
      </c>
      <c r="AH114" s="35"/>
      <c r="AI114" s="35"/>
      <c r="AJ114" s="35"/>
      <c r="AK114" s="35"/>
      <c r="AL114" s="35"/>
      <c r="AM114" s="35"/>
      <c r="AN114" s="35"/>
      <c r="AO114" s="35" t="s">
        <v>1490</v>
      </c>
      <c r="AP114" s="53">
        <v>0</v>
      </c>
      <c r="AQ114" s="35">
        <v>0</v>
      </c>
      <c r="AR114" s="53"/>
      <c r="AS114" s="35"/>
      <c r="AT114" s="35"/>
      <c r="AU114" s="35"/>
      <c r="AV114" s="35"/>
      <c r="AW114" s="35"/>
      <c r="AX114" s="35"/>
      <c r="AY114" s="35"/>
    </row>
    <row r="115" spans="4:51" ht="12.75">
      <c r="D115" t="s">
        <v>55</v>
      </c>
      <c r="E115" s="10">
        <v>0</v>
      </c>
      <c r="F115" s="10">
        <v>1596</v>
      </c>
      <c r="G115" s="10">
        <v>1777</v>
      </c>
      <c r="H115" s="10">
        <v>0</v>
      </c>
      <c r="I115" s="10">
        <v>0</v>
      </c>
      <c r="J115" s="45"/>
      <c r="K115" s="10">
        <v>0</v>
      </c>
      <c r="L115" s="1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879</v>
      </c>
      <c r="S115" s="50">
        <v>0</v>
      </c>
      <c r="T115" s="49" t="s">
        <v>16</v>
      </c>
      <c r="U115" s="49" t="s">
        <v>16</v>
      </c>
      <c r="V115" s="49" t="s">
        <v>16</v>
      </c>
      <c r="W115" s="49" t="s">
        <v>16</v>
      </c>
      <c r="X115" s="49" t="s">
        <v>16</v>
      </c>
      <c r="Y115" s="49" t="s">
        <v>16</v>
      </c>
      <c r="Z115" s="49" t="s">
        <v>16</v>
      </c>
      <c r="AA115" s="49" t="s">
        <v>16</v>
      </c>
      <c r="AB115" s="49" t="s">
        <v>16</v>
      </c>
      <c r="AC115" s="49" t="s">
        <v>16</v>
      </c>
      <c r="AD115" s="49" t="s">
        <v>16</v>
      </c>
      <c r="AE115" s="49" t="s">
        <v>16</v>
      </c>
      <c r="AF115" s="49" t="s">
        <v>16</v>
      </c>
      <c r="AG115" s="49" t="s">
        <v>16</v>
      </c>
      <c r="AH115" s="35"/>
      <c r="AI115" s="35"/>
      <c r="AJ115" s="35"/>
      <c r="AK115" s="35"/>
      <c r="AL115" s="35"/>
      <c r="AM115" s="35"/>
      <c r="AN115" s="35"/>
      <c r="AO115" s="35" t="s">
        <v>978</v>
      </c>
      <c r="AP115" s="53">
        <v>0</v>
      </c>
      <c r="AQ115" s="35">
        <v>0</v>
      </c>
      <c r="AR115" s="53"/>
      <c r="AS115" s="35"/>
      <c r="AT115" s="35"/>
      <c r="AU115" s="35"/>
      <c r="AV115" s="35"/>
      <c r="AW115" s="35"/>
      <c r="AX115" s="35"/>
      <c r="AY115" s="35"/>
    </row>
    <row r="116" spans="4:51" ht="12.75">
      <c r="D116" t="s">
        <v>720</v>
      </c>
      <c r="E116" s="10">
        <v>183832</v>
      </c>
      <c r="F116" s="10">
        <v>163545</v>
      </c>
      <c r="G116" s="10">
        <v>194632</v>
      </c>
      <c r="H116" s="10">
        <v>192186</v>
      </c>
      <c r="I116" s="10">
        <v>257142</v>
      </c>
      <c r="J116" s="45">
        <f>H116/I116</f>
        <v>0.7473924913083043</v>
      </c>
      <c r="K116" s="10">
        <v>207994</v>
      </c>
      <c r="L116" s="10">
        <v>162635</v>
      </c>
      <c r="M116" s="50">
        <v>188630</v>
      </c>
      <c r="N116" s="50">
        <v>222597</v>
      </c>
      <c r="O116" s="50">
        <v>223185</v>
      </c>
      <c r="P116" s="49">
        <v>214983</v>
      </c>
      <c r="Q116" s="50">
        <v>198282</v>
      </c>
      <c r="R116" s="50">
        <v>196427</v>
      </c>
      <c r="S116" s="50">
        <v>184575</v>
      </c>
      <c r="T116" s="50">
        <v>165229</v>
      </c>
      <c r="U116" s="50">
        <v>206737</v>
      </c>
      <c r="V116" s="50">
        <v>183255</v>
      </c>
      <c r="W116" s="50">
        <v>128968</v>
      </c>
      <c r="X116" s="50">
        <v>134253</v>
      </c>
      <c r="Y116" s="50">
        <v>70076</v>
      </c>
      <c r="Z116" s="50">
        <v>6896</v>
      </c>
      <c r="AA116" s="50">
        <v>41988</v>
      </c>
      <c r="AB116" s="50">
        <v>7837</v>
      </c>
      <c r="AC116" s="50">
        <v>8577</v>
      </c>
      <c r="AD116" s="50">
        <v>5885</v>
      </c>
      <c r="AE116" s="50">
        <v>33986</v>
      </c>
      <c r="AF116" s="50">
        <v>6418</v>
      </c>
      <c r="AG116" s="50">
        <v>0</v>
      </c>
      <c r="AH116" s="35"/>
      <c r="AI116" s="35"/>
      <c r="AJ116" s="35"/>
      <c r="AK116" s="35"/>
      <c r="AL116" s="35"/>
      <c r="AM116" s="35"/>
      <c r="AN116" s="35" t="s">
        <v>1085</v>
      </c>
      <c r="AO116" s="53">
        <v>22884</v>
      </c>
      <c r="AP116" s="35">
        <v>51</v>
      </c>
      <c r="AQ116" s="53">
        <f>AO116/AP116</f>
        <v>448.70588235294116</v>
      </c>
      <c r="AR116" s="35"/>
      <c r="AS116" s="35"/>
      <c r="AT116" s="35"/>
      <c r="AU116" s="35"/>
      <c r="AV116" s="35"/>
      <c r="AW116" s="35"/>
      <c r="AX116" s="35"/>
      <c r="AY116" s="35"/>
    </row>
    <row r="117" spans="4:51" ht="12.75">
      <c r="D117" t="s">
        <v>406</v>
      </c>
      <c r="E117" s="10">
        <v>0</v>
      </c>
      <c r="F117" s="10">
        <v>11400</v>
      </c>
      <c r="G117" s="10">
        <v>13715</v>
      </c>
      <c r="H117" s="10">
        <v>10513</v>
      </c>
      <c r="I117" s="10">
        <v>16050</v>
      </c>
      <c r="J117" s="45">
        <f>H117/I117</f>
        <v>0.6550155763239875</v>
      </c>
      <c r="K117" s="10">
        <v>5344</v>
      </c>
      <c r="L117" s="10">
        <v>5864</v>
      </c>
      <c r="M117" s="50">
        <v>24444</v>
      </c>
      <c r="N117" s="50">
        <v>15869</v>
      </c>
      <c r="O117" s="50">
        <v>14802</v>
      </c>
      <c r="P117" s="50">
        <v>18188</v>
      </c>
      <c r="Q117" s="50">
        <v>18625</v>
      </c>
      <c r="R117" s="50">
        <v>26333</v>
      </c>
      <c r="S117" s="50">
        <v>20266</v>
      </c>
      <c r="T117" s="50">
        <v>15193</v>
      </c>
      <c r="U117" s="50">
        <v>22054</v>
      </c>
      <c r="V117" s="50">
        <v>23965</v>
      </c>
      <c r="W117" s="50">
        <v>47956</v>
      </c>
      <c r="X117" s="50">
        <v>39022</v>
      </c>
      <c r="Y117" s="50">
        <v>44701</v>
      </c>
      <c r="Z117" s="50">
        <v>27377</v>
      </c>
      <c r="AA117" s="50">
        <v>70070</v>
      </c>
      <c r="AB117" s="50">
        <v>78410</v>
      </c>
      <c r="AC117" s="50">
        <v>69788</v>
      </c>
      <c r="AD117" s="50">
        <v>69788</v>
      </c>
      <c r="AE117" s="50">
        <v>44264</v>
      </c>
      <c r="AF117" s="50">
        <v>36539</v>
      </c>
      <c r="AG117" s="50">
        <v>17741</v>
      </c>
      <c r="AH117" s="35"/>
      <c r="AI117" s="35"/>
      <c r="AJ117" s="35"/>
      <c r="AK117" s="35"/>
      <c r="AL117" s="35"/>
      <c r="AM117" s="35"/>
      <c r="AN117" s="35"/>
      <c r="AO117" s="54" t="s">
        <v>1375</v>
      </c>
      <c r="AP117" s="55">
        <f>SUM(AO46:AO116)</f>
        <v>2654559.1428571427</v>
      </c>
      <c r="AQ117" s="56">
        <f>SUM(AP46:AP116)</f>
        <v>6509</v>
      </c>
      <c r="AR117" s="55">
        <f>AP117/AQ117</f>
        <v>407.8290279393367</v>
      </c>
      <c r="AS117" s="55"/>
      <c r="AT117" s="56"/>
      <c r="AU117" s="55"/>
      <c r="AV117" s="35"/>
      <c r="AW117" s="35"/>
      <c r="AX117" s="35"/>
      <c r="AY117" s="35"/>
    </row>
    <row r="118" spans="4:51" ht="12.75">
      <c r="D118" t="s">
        <v>454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45"/>
      <c r="K118" s="10">
        <v>0</v>
      </c>
      <c r="L118" s="10">
        <v>0</v>
      </c>
      <c r="M118" s="50">
        <v>2870</v>
      </c>
      <c r="N118" s="50">
        <v>745</v>
      </c>
      <c r="O118" s="50">
        <v>0</v>
      </c>
      <c r="P118" s="50">
        <v>225</v>
      </c>
      <c r="Q118" s="50">
        <v>1086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1398</v>
      </c>
      <c r="AE118" s="50">
        <v>0</v>
      </c>
      <c r="AF118" s="50">
        <v>4521</v>
      </c>
      <c r="AG118" s="49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</row>
    <row r="119" spans="4:51" ht="12.75">
      <c r="D119" t="s">
        <v>698</v>
      </c>
      <c r="E119" s="10">
        <v>3101</v>
      </c>
      <c r="F119" s="10">
        <v>2249</v>
      </c>
      <c r="G119" s="10">
        <v>0</v>
      </c>
      <c r="H119" s="10">
        <v>0</v>
      </c>
      <c r="I119" s="10">
        <v>0</v>
      </c>
      <c r="J119" s="45"/>
      <c r="K119" s="10">
        <v>0</v>
      </c>
      <c r="L119" s="1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42</v>
      </c>
      <c r="X119" s="50">
        <v>249</v>
      </c>
      <c r="Y119" s="50">
        <v>113</v>
      </c>
      <c r="Z119" s="50">
        <v>80</v>
      </c>
      <c r="AA119" s="50">
        <v>101</v>
      </c>
      <c r="AB119" s="50">
        <v>325</v>
      </c>
      <c r="AC119" s="50">
        <v>114</v>
      </c>
      <c r="AD119" s="50">
        <v>145</v>
      </c>
      <c r="AE119" s="50">
        <v>0</v>
      </c>
      <c r="AF119" s="50">
        <v>0</v>
      </c>
      <c r="AG119" s="50">
        <v>0</v>
      </c>
      <c r="AH119" s="35"/>
      <c r="AI119" s="35"/>
      <c r="AJ119" s="35"/>
      <c r="AK119" s="35"/>
      <c r="AL119" s="35"/>
      <c r="AM119" s="35"/>
      <c r="AN119" s="35"/>
      <c r="AO119" s="35" t="s">
        <v>1192</v>
      </c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</row>
    <row r="120" spans="4:51" ht="12.75">
      <c r="D120" t="s">
        <v>921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45"/>
      <c r="K120" s="10">
        <v>0</v>
      </c>
      <c r="L120" s="1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15</v>
      </c>
      <c r="U120" s="50">
        <v>6</v>
      </c>
      <c r="V120" s="50">
        <v>5</v>
      </c>
      <c r="W120" s="50">
        <v>0</v>
      </c>
      <c r="X120" s="50">
        <v>0</v>
      </c>
      <c r="Y120" s="50">
        <v>0</v>
      </c>
      <c r="Z120" s="50">
        <v>0</v>
      </c>
      <c r="AA120" s="50">
        <v>412</v>
      </c>
      <c r="AB120" s="50">
        <v>0</v>
      </c>
      <c r="AC120" s="50">
        <v>0</v>
      </c>
      <c r="AD120" s="50">
        <v>0</v>
      </c>
      <c r="AE120" s="50">
        <v>2399</v>
      </c>
      <c r="AF120" s="50">
        <v>0</v>
      </c>
      <c r="AG120" s="49"/>
      <c r="AH120" s="35"/>
      <c r="AI120" s="35"/>
      <c r="AJ120" s="35"/>
      <c r="AK120" s="35"/>
      <c r="AL120" s="35"/>
      <c r="AM120" s="35"/>
      <c r="AN120" s="35" t="s">
        <v>1512</v>
      </c>
      <c r="AO120" s="35">
        <v>159811</v>
      </c>
      <c r="AP120" s="35">
        <v>291</v>
      </c>
      <c r="AQ120" s="53">
        <f>AO120/AP120</f>
        <v>549.1786941580756</v>
      </c>
      <c r="AR120" s="35"/>
      <c r="AS120" s="35"/>
      <c r="AT120" s="35"/>
      <c r="AU120" s="35"/>
      <c r="AV120" s="35"/>
      <c r="AW120" s="35"/>
      <c r="AX120" s="35"/>
      <c r="AY120" s="35"/>
    </row>
    <row r="121" spans="4:51" ht="12.75">
      <c r="D121" t="s">
        <v>1054</v>
      </c>
      <c r="E121" s="10">
        <v>913338</v>
      </c>
      <c r="F121" s="10">
        <v>1251954</v>
      </c>
      <c r="G121" s="10">
        <v>7449</v>
      </c>
      <c r="H121" s="10">
        <v>11934</v>
      </c>
      <c r="I121" s="10">
        <v>12774</v>
      </c>
      <c r="J121" s="45">
        <f>H121/I121</f>
        <v>0.9342414279004227</v>
      </c>
      <c r="K121" s="10">
        <v>212350</v>
      </c>
      <c r="L121" s="10">
        <v>197803</v>
      </c>
      <c r="M121" s="50">
        <v>122952</v>
      </c>
      <c r="N121" s="50">
        <v>14526</v>
      </c>
      <c r="O121" s="50">
        <v>18502</v>
      </c>
      <c r="P121" s="50">
        <v>9214</v>
      </c>
      <c r="Q121" s="50">
        <v>2492</v>
      </c>
      <c r="R121" s="50">
        <v>2100</v>
      </c>
      <c r="S121" s="50">
        <v>3183</v>
      </c>
      <c r="T121" s="50">
        <v>24287</v>
      </c>
      <c r="U121" s="50">
        <v>10399</v>
      </c>
      <c r="V121" s="50">
        <v>86353</v>
      </c>
      <c r="W121" s="50">
        <v>53730</v>
      </c>
      <c r="X121" s="50">
        <v>94191</v>
      </c>
      <c r="Y121" s="50">
        <v>84995</v>
      </c>
      <c r="Z121" s="50">
        <v>68065</v>
      </c>
      <c r="AA121" s="50">
        <v>75866</v>
      </c>
      <c r="AB121" s="50">
        <v>20723</v>
      </c>
      <c r="AC121" s="50">
        <v>19885</v>
      </c>
      <c r="AD121" s="50">
        <v>5937</v>
      </c>
      <c r="AE121" s="50">
        <v>70260</v>
      </c>
      <c r="AF121" s="50">
        <v>113809</v>
      </c>
      <c r="AG121" s="49"/>
      <c r="AH121" s="35"/>
      <c r="AI121" s="35"/>
      <c r="AJ121" s="35"/>
      <c r="AK121" s="35"/>
      <c r="AL121" s="35"/>
      <c r="AM121" s="35"/>
      <c r="AN121" s="35"/>
      <c r="AO121" s="35" t="s">
        <v>1034</v>
      </c>
      <c r="AP121" s="35">
        <v>30272</v>
      </c>
      <c r="AQ121" s="35">
        <v>63</v>
      </c>
      <c r="AR121" s="53">
        <f>AP121/AQ121</f>
        <v>480.5079365079365</v>
      </c>
      <c r="AS121" s="35"/>
      <c r="AT121" s="35"/>
      <c r="AU121" s="35"/>
      <c r="AV121" s="35"/>
      <c r="AW121" s="35"/>
      <c r="AX121" s="35"/>
      <c r="AY121" s="35"/>
    </row>
    <row r="122" spans="4:51" ht="12.75">
      <c r="D122" t="s">
        <v>825</v>
      </c>
      <c r="E122" s="10">
        <v>0</v>
      </c>
      <c r="F122" s="10">
        <v>0</v>
      </c>
      <c r="G122" s="10">
        <v>815</v>
      </c>
      <c r="H122" s="10">
        <v>0</v>
      </c>
      <c r="I122" s="10">
        <v>0</v>
      </c>
      <c r="J122" s="45"/>
      <c r="K122" s="10">
        <v>0</v>
      </c>
      <c r="L122" s="10">
        <v>0</v>
      </c>
      <c r="M122" s="50">
        <v>224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3735</v>
      </c>
      <c r="AD122" s="50">
        <v>0</v>
      </c>
      <c r="AE122" s="50">
        <v>0</v>
      </c>
      <c r="AF122" s="50">
        <v>922</v>
      </c>
      <c r="AG122" s="50">
        <v>0</v>
      </c>
      <c r="AH122" s="35"/>
      <c r="AI122" s="35"/>
      <c r="AJ122" s="35"/>
      <c r="AK122" s="35"/>
      <c r="AL122" s="35"/>
      <c r="AM122" s="35"/>
      <c r="AN122" s="35"/>
      <c r="AO122" s="35" t="s">
        <v>665</v>
      </c>
      <c r="AP122" s="35">
        <v>0</v>
      </c>
      <c r="AQ122" s="35">
        <v>0</v>
      </c>
      <c r="AR122" s="53"/>
      <c r="AS122" s="35"/>
      <c r="AT122" s="35"/>
      <c r="AU122" s="35"/>
      <c r="AV122" s="35"/>
      <c r="AW122" s="35"/>
      <c r="AX122" s="35"/>
      <c r="AY122" s="35"/>
    </row>
    <row r="123" spans="4:51" ht="12.75">
      <c r="D123" t="s">
        <v>1026</v>
      </c>
      <c r="E123" s="10">
        <v>0</v>
      </c>
      <c r="F123" s="10">
        <v>180184</v>
      </c>
      <c r="G123" s="10">
        <v>0</v>
      </c>
      <c r="H123" s="10">
        <v>0</v>
      </c>
      <c r="I123" s="10">
        <v>0</v>
      </c>
      <c r="J123" s="45"/>
      <c r="K123" s="10" t="s">
        <v>16</v>
      </c>
      <c r="L123" s="10" t="s">
        <v>16</v>
      </c>
      <c r="M123" s="49" t="s">
        <v>16</v>
      </c>
      <c r="N123" s="50" t="s">
        <v>16</v>
      </c>
      <c r="O123" s="50" t="s">
        <v>16</v>
      </c>
      <c r="P123" s="50" t="s">
        <v>16</v>
      </c>
      <c r="Q123" s="50" t="s">
        <v>16</v>
      </c>
      <c r="R123" s="50" t="s">
        <v>16</v>
      </c>
      <c r="S123" s="50" t="s">
        <v>16</v>
      </c>
      <c r="T123" s="50" t="s">
        <v>16</v>
      </c>
      <c r="U123" s="50" t="s">
        <v>16</v>
      </c>
      <c r="V123" s="50" t="s">
        <v>16</v>
      </c>
      <c r="W123" s="50" t="s">
        <v>16</v>
      </c>
      <c r="X123" s="50" t="s">
        <v>16</v>
      </c>
      <c r="Y123" s="50" t="s">
        <v>16</v>
      </c>
      <c r="Z123" s="50" t="s">
        <v>16</v>
      </c>
      <c r="AA123" s="50" t="s">
        <v>16</v>
      </c>
      <c r="AB123" s="50" t="s">
        <v>16</v>
      </c>
      <c r="AC123" s="50" t="s">
        <v>16</v>
      </c>
      <c r="AD123" s="50" t="s">
        <v>16</v>
      </c>
      <c r="AE123" s="50" t="s">
        <v>16</v>
      </c>
      <c r="AF123" s="50" t="s">
        <v>16</v>
      </c>
      <c r="AG123" s="50" t="s">
        <v>16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53"/>
      <c r="AS123" s="35"/>
      <c r="AT123" s="35"/>
      <c r="AU123" s="35"/>
      <c r="AV123" s="35"/>
      <c r="AW123" s="35"/>
      <c r="AX123" s="35"/>
      <c r="AY123" s="35"/>
    </row>
    <row r="124" spans="4:51" ht="12.75">
      <c r="D124" t="s">
        <v>1400</v>
      </c>
      <c r="E124" s="10">
        <v>51214</v>
      </c>
      <c r="F124" s="10">
        <v>32784</v>
      </c>
      <c r="G124" s="10">
        <v>15605</v>
      </c>
      <c r="H124" s="10">
        <v>21553</v>
      </c>
      <c r="I124" s="10">
        <v>43538</v>
      </c>
      <c r="J124" s="45">
        <f>H124/I124</f>
        <v>0.49503881666590105</v>
      </c>
      <c r="K124" s="10">
        <v>25029</v>
      </c>
      <c r="L124" s="10">
        <v>6478</v>
      </c>
      <c r="M124" s="50">
        <v>18086</v>
      </c>
      <c r="N124" s="50">
        <v>9453</v>
      </c>
      <c r="O124" s="50">
        <v>23825</v>
      </c>
      <c r="P124" s="50">
        <v>37051</v>
      </c>
      <c r="Q124" s="50">
        <v>19205</v>
      </c>
      <c r="R124" s="50">
        <v>36954</v>
      </c>
      <c r="S124" s="50">
        <v>69983</v>
      </c>
      <c r="T124" s="50">
        <v>52943</v>
      </c>
      <c r="U124" s="50">
        <v>50594</v>
      </c>
      <c r="V124" s="50">
        <v>30070</v>
      </c>
      <c r="W124" s="50">
        <v>28378</v>
      </c>
      <c r="X124" s="50">
        <v>39733</v>
      </c>
      <c r="Y124" s="50">
        <v>47401</v>
      </c>
      <c r="Z124" s="50">
        <v>33485</v>
      </c>
      <c r="AA124" s="50">
        <v>27811</v>
      </c>
      <c r="AB124" s="50">
        <v>11968</v>
      </c>
      <c r="AC124" s="50">
        <v>10281</v>
      </c>
      <c r="AD124" s="50">
        <v>8207</v>
      </c>
      <c r="AE124" s="50">
        <v>59982</v>
      </c>
      <c r="AF124" s="50">
        <v>36822</v>
      </c>
      <c r="AG124" s="50">
        <v>0</v>
      </c>
      <c r="AH124" s="35"/>
      <c r="AI124" s="35"/>
      <c r="AJ124" s="35"/>
      <c r="AK124" s="35"/>
      <c r="AL124" s="35"/>
      <c r="AM124" s="35"/>
      <c r="AN124" s="35"/>
      <c r="AO124" s="35" t="s">
        <v>306</v>
      </c>
      <c r="AP124" s="35">
        <v>50234</v>
      </c>
      <c r="AQ124" s="35">
        <v>162</v>
      </c>
      <c r="AR124" s="53">
        <f>AP124/AQ124</f>
        <v>310.08641975308643</v>
      </c>
      <c r="AS124" s="35"/>
      <c r="AT124" s="35"/>
      <c r="AU124" s="35"/>
      <c r="AV124" s="35"/>
      <c r="AW124" s="35"/>
      <c r="AX124" s="35"/>
      <c r="AY124" s="35"/>
    </row>
    <row r="125" spans="4:51" ht="12.75">
      <c r="D125" t="s">
        <v>689</v>
      </c>
      <c r="E125" s="10">
        <v>5110</v>
      </c>
      <c r="F125" s="10">
        <v>7777</v>
      </c>
      <c r="G125" s="10">
        <v>6359</v>
      </c>
      <c r="H125" s="10">
        <v>0</v>
      </c>
      <c r="I125" s="10">
        <v>0</v>
      </c>
      <c r="J125" s="45"/>
      <c r="K125" s="10">
        <v>2567</v>
      </c>
      <c r="L125" s="10">
        <v>0</v>
      </c>
      <c r="M125" s="50">
        <v>0</v>
      </c>
      <c r="N125" s="50">
        <v>2814</v>
      </c>
      <c r="O125" s="50">
        <v>86</v>
      </c>
      <c r="P125" s="50">
        <v>0</v>
      </c>
      <c r="Q125" s="50">
        <v>3952</v>
      </c>
      <c r="R125" s="50">
        <v>1938</v>
      </c>
      <c r="S125" s="50">
        <v>4564</v>
      </c>
      <c r="T125" s="50">
        <v>0</v>
      </c>
      <c r="U125" s="50">
        <v>21751</v>
      </c>
      <c r="V125" s="50">
        <v>0</v>
      </c>
      <c r="W125" s="50">
        <v>0</v>
      </c>
      <c r="X125" s="50">
        <v>9551</v>
      </c>
      <c r="Y125" s="50">
        <v>0</v>
      </c>
      <c r="Z125" s="50">
        <v>0</v>
      </c>
      <c r="AA125" s="50">
        <v>83250</v>
      </c>
      <c r="AB125" s="50">
        <v>3248</v>
      </c>
      <c r="AC125" s="50">
        <v>121</v>
      </c>
      <c r="AD125" s="50">
        <v>0</v>
      </c>
      <c r="AE125" s="50">
        <v>1846</v>
      </c>
      <c r="AF125" s="50">
        <v>0</v>
      </c>
      <c r="AG125" s="50">
        <v>93195</v>
      </c>
      <c r="AH125" s="35"/>
      <c r="AI125" s="35"/>
      <c r="AJ125" s="35"/>
      <c r="AK125" s="35"/>
      <c r="AL125" s="35"/>
      <c r="AM125" s="35"/>
      <c r="AN125" s="35"/>
      <c r="AO125" s="35" t="s">
        <v>1075</v>
      </c>
      <c r="AP125" s="35">
        <v>4780510</v>
      </c>
      <c r="AQ125" s="35">
        <v>5747</v>
      </c>
      <c r="AR125" s="53">
        <f>AP125/AQ125</f>
        <v>831.8270401948843</v>
      </c>
      <c r="AS125" s="35"/>
      <c r="AT125" s="35"/>
      <c r="AU125" s="35"/>
      <c r="AV125" s="35"/>
      <c r="AW125" s="35"/>
      <c r="AX125" s="35"/>
      <c r="AY125" s="35"/>
    </row>
    <row r="126" spans="4:51" ht="12.75">
      <c r="D126" t="s">
        <v>203</v>
      </c>
      <c r="E126" s="10">
        <v>15325</v>
      </c>
      <c r="F126" s="10">
        <v>2622</v>
      </c>
      <c r="G126" s="10">
        <v>1320</v>
      </c>
      <c r="H126" s="10">
        <v>1352</v>
      </c>
      <c r="I126" s="10">
        <v>1985</v>
      </c>
      <c r="J126" s="45">
        <f>H126/I126</f>
        <v>0.6811083123425693</v>
      </c>
      <c r="K126" s="10">
        <v>6742</v>
      </c>
      <c r="L126" s="10">
        <v>1019</v>
      </c>
      <c r="M126" s="50">
        <v>3454</v>
      </c>
      <c r="N126" s="50">
        <v>3404</v>
      </c>
      <c r="O126" s="50">
        <v>880</v>
      </c>
      <c r="P126" s="50">
        <v>2303</v>
      </c>
      <c r="Q126" s="50">
        <v>3369</v>
      </c>
      <c r="R126" s="50">
        <v>49</v>
      </c>
      <c r="S126" s="50">
        <v>4102</v>
      </c>
      <c r="T126" s="50">
        <v>2746</v>
      </c>
      <c r="U126" s="50">
        <v>6040</v>
      </c>
      <c r="V126" s="50">
        <v>36172</v>
      </c>
      <c r="W126" s="50">
        <v>35358</v>
      </c>
      <c r="X126" s="50">
        <v>46504</v>
      </c>
      <c r="Y126" s="50">
        <v>40182</v>
      </c>
      <c r="Z126" s="50">
        <v>9766</v>
      </c>
      <c r="AA126" s="50">
        <v>51882</v>
      </c>
      <c r="AB126" s="50">
        <v>70780</v>
      </c>
      <c r="AC126" s="50">
        <v>52972</v>
      </c>
      <c r="AD126" s="50">
        <v>86500</v>
      </c>
      <c r="AE126" s="50">
        <v>72696</v>
      </c>
      <c r="AF126" s="50">
        <v>95966</v>
      </c>
      <c r="AG126" s="50">
        <v>77133</v>
      </c>
      <c r="AH126" s="35"/>
      <c r="AI126" s="35"/>
      <c r="AJ126" s="35"/>
      <c r="AK126" s="35"/>
      <c r="AL126" s="35"/>
      <c r="AM126" s="35"/>
      <c r="AN126" s="35"/>
      <c r="AO126" s="54" t="s">
        <v>1375</v>
      </c>
      <c r="AP126" s="55">
        <f>SUM(AP120:AP125)</f>
        <v>4861307</v>
      </c>
      <c r="AQ126" s="56">
        <f>SUM(AQ120:AQ125)</f>
        <v>6521.178694158076</v>
      </c>
      <c r="AR126" s="55">
        <f>AP126/AQ126</f>
        <v>745.464467083987</v>
      </c>
      <c r="AS126" s="35"/>
      <c r="AT126" s="35"/>
      <c r="AU126" s="35"/>
      <c r="AV126" s="35"/>
      <c r="AW126" s="35"/>
      <c r="AX126" s="35"/>
      <c r="AY126" s="35"/>
    </row>
    <row r="127" spans="4:51" ht="12.75">
      <c r="D127" t="s">
        <v>209</v>
      </c>
      <c r="E127" s="10">
        <v>1997494</v>
      </c>
      <c r="F127" s="10">
        <v>1557511</v>
      </c>
      <c r="G127" s="10">
        <v>231352</v>
      </c>
      <c r="H127" s="10">
        <v>410662</v>
      </c>
      <c r="I127" s="10">
        <v>833231</v>
      </c>
      <c r="J127" s="45">
        <f>H127/I127</f>
        <v>0.49285492258449337</v>
      </c>
      <c r="K127" s="10">
        <v>464626</v>
      </c>
      <c r="L127" s="10">
        <v>322984</v>
      </c>
      <c r="M127" s="50">
        <v>331309</v>
      </c>
      <c r="N127" s="50">
        <v>289080</v>
      </c>
      <c r="O127" s="50">
        <v>198825</v>
      </c>
      <c r="P127" s="50">
        <v>212206</v>
      </c>
      <c r="Q127" s="50">
        <v>196431</v>
      </c>
      <c r="R127" s="50">
        <v>200684</v>
      </c>
      <c r="S127" s="50">
        <v>224172</v>
      </c>
      <c r="T127" s="50">
        <v>230448</v>
      </c>
      <c r="U127" s="50">
        <v>280860</v>
      </c>
      <c r="V127" s="50">
        <v>265725</v>
      </c>
      <c r="W127" s="50">
        <v>349251</v>
      </c>
      <c r="X127" s="50">
        <v>279951</v>
      </c>
      <c r="Y127" s="50">
        <v>334505</v>
      </c>
      <c r="Z127" s="50">
        <v>360084</v>
      </c>
      <c r="AA127" s="50">
        <v>456762</v>
      </c>
      <c r="AB127" s="50">
        <v>558377</v>
      </c>
      <c r="AC127" s="50">
        <v>705332</v>
      </c>
      <c r="AD127" s="50">
        <v>676668</v>
      </c>
      <c r="AE127" s="50">
        <v>694902</v>
      </c>
      <c r="AF127" s="50">
        <v>610545</v>
      </c>
      <c r="AG127" s="50">
        <v>359153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</row>
    <row r="128" spans="4:51" ht="12.75">
      <c r="D128" t="s">
        <v>194</v>
      </c>
      <c r="E128" s="10"/>
      <c r="F128" s="10"/>
      <c r="G128" s="10"/>
      <c r="H128" s="10"/>
      <c r="I128" s="10"/>
      <c r="J128" s="45"/>
      <c r="K128" s="10"/>
      <c r="L128" s="10"/>
      <c r="M128" s="49"/>
      <c r="N128" s="49"/>
      <c r="O128" s="49"/>
      <c r="P128" s="49"/>
      <c r="Q128" s="49"/>
      <c r="R128" s="49"/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1300</v>
      </c>
      <c r="AD128" s="50">
        <v>242906</v>
      </c>
      <c r="AE128" s="50">
        <v>656574</v>
      </c>
      <c r="AF128" s="50">
        <v>599023</v>
      </c>
      <c r="AG128" s="50">
        <v>501418</v>
      </c>
      <c r="AH128" s="35"/>
      <c r="AI128" s="35"/>
      <c r="AJ128" s="35"/>
      <c r="AK128" s="35"/>
      <c r="AL128" s="35"/>
      <c r="AM128" s="35"/>
      <c r="AN128" s="35"/>
      <c r="AO128" s="35" t="s">
        <v>1254</v>
      </c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</row>
    <row r="129" spans="4:51" ht="12.75">
      <c r="D129" t="s">
        <v>784</v>
      </c>
      <c r="E129" s="10">
        <v>0</v>
      </c>
      <c r="F129" s="10">
        <v>153</v>
      </c>
      <c r="G129" s="10">
        <v>1070</v>
      </c>
      <c r="H129" s="10">
        <v>0</v>
      </c>
      <c r="I129" s="10">
        <v>0</v>
      </c>
      <c r="J129" s="45"/>
      <c r="K129" s="10">
        <v>4224</v>
      </c>
      <c r="L129" s="10">
        <v>3646</v>
      </c>
      <c r="M129" s="50">
        <v>0</v>
      </c>
      <c r="N129" s="50">
        <v>0</v>
      </c>
      <c r="O129" s="50">
        <v>0</v>
      </c>
      <c r="P129" s="50">
        <v>440</v>
      </c>
      <c r="Q129" s="50">
        <v>5833</v>
      </c>
      <c r="R129" s="50">
        <v>2310</v>
      </c>
      <c r="S129" s="50">
        <v>8546</v>
      </c>
      <c r="T129" s="50">
        <v>5876</v>
      </c>
      <c r="U129" s="50">
        <v>5402</v>
      </c>
      <c r="V129" s="50">
        <v>41330</v>
      </c>
      <c r="W129" s="50">
        <v>1871</v>
      </c>
      <c r="X129" s="50">
        <v>6094</v>
      </c>
      <c r="Y129" s="50">
        <v>5222</v>
      </c>
      <c r="Z129" s="50">
        <v>43952</v>
      </c>
      <c r="AA129" s="50">
        <v>4329</v>
      </c>
      <c r="AB129" s="50">
        <v>15777</v>
      </c>
      <c r="AC129" s="50">
        <v>2821</v>
      </c>
      <c r="AD129" s="50">
        <v>1712</v>
      </c>
      <c r="AE129" s="50">
        <v>1411</v>
      </c>
      <c r="AF129" s="50">
        <v>4125</v>
      </c>
      <c r="AG129" s="50">
        <v>6023</v>
      </c>
      <c r="AH129" s="35"/>
      <c r="AI129" s="35"/>
      <c r="AJ129" s="35"/>
      <c r="AK129" s="35"/>
      <c r="AL129" s="35"/>
      <c r="AM129" s="35"/>
      <c r="AN129" s="35"/>
      <c r="AO129" s="35" t="s">
        <v>660</v>
      </c>
      <c r="AP129" s="53">
        <v>600</v>
      </c>
      <c r="AQ129" s="35">
        <v>1</v>
      </c>
      <c r="AR129" s="53">
        <f>AP129/AQ129</f>
        <v>600</v>
      </c>
      <c r="AS129" s="35"/>
      <c r="AT129" s="35"/>
      <c r="AU129" s="35"/>
      <c r="AV129" s="35"/>
      <c r="AW129" s="35"/>
      <c r="AX129" s="35"/>
      <c r="AY129" s="35"/>
    </row>
    <row r="130" spans="4:51" ht="12.75">
      <c r="D130" t="s">
        <v>1497</v>
      </c>
      <c r="E130" s="10">
        <v>37263</v>
      </c>
      <c r="F130" s="10">
        <v>103108</v>
      </c>
      <c r="G130" s="10">
        <v>138709</v>
      </c>
      <c r="H130" s="10">
        <v>75136</v>
      </c>
      <c r="I130" s="10">
        <v>103536</v>
      </c>
      <c r="J130" s="45">
        <f>H130/I130</f>
        <v>0.7256992736825838</v>
      </c>
      <c r="K130" s="10">
        <v>122043</v>
      </c>
      <c r="L130" s="10">
        <v>67054</v>
      </c>
      <c r="M130" s="50">
        <v>139069</v>
      </c>
      <c r="N130" s="50">
        <v>135902</v>
      </c>
      <c r="O130" s="50">
        <v>80373</v>
      </c>
      <c r="P130" s="50">
        <v>85546</v>
      </c>
      <c r="Q130" s="50">
        <v>94832</v>
      </c>
      <c r="R130" s="50">
        <v>50106</v>
      </c>
      <c r="S130" s="50">
        <v>22114</v>
      </c>
      <c r="T130" s="50">
        <v>31724</v>
      </c>
      <c r="U130" s="50">
        <v>35977</v>
      </c>
      <c r="V130" s="50">
        <v>32329</v>
      </c>
      <c r="W130" s="50">
        <v>16152</v>
      </c>
      <c r="X130" s="50">
        <v>23477</v>
      </c>
      <c r="Y130" s="50">
        <v>37436</v>
      </c>
      <c r="Z130" s="50">
        <v>28145</v>
      </c>
      <c r="AA130" s="50">
        <v>44216</v>
      </c>
      <c r="AB130" s="50">
        <v>32499</v>
      </c>
      <c r="AC130" s="50">
        <v>32106</v>
      </c>
      <c r="AD130" s="50">
        <v>71517</v>
      </c>
      <c r="AE130" s="50">
        <v>32628</v>
      </c>
      <c r="AF130" s="50">
        <v>6756</v>
      </c>
      <c r="AG130" s="50">
        <v>12656</v>
      </c>
      <c r="AH130" s="35"/>
      <c r="AI130" s="35"/>
      <c r="AJ130" s="35"/>
      <c r="AK130" s="35"/>
      <c r="AL130" s="35"/>
      <c r="AM130" s="35"/>
      <c r="AN130" s="35"/>
      <c r="AO130" s="35" t="s">
        <v>875</v>
      </c>
      <c r="AP130" s="53">
        <v>59715</v>
      </c>
      <c r="AQ130" s="35">
        <v>130</v>
      </c>
      <c r="AR130" s="53">
        <f>AP130/AQ130</f>
        <v>459.34615384615387</v>
      </c>
      <c r="AS130" s="35"/>
      <c r="AT130" s="35"/>
      <c r="AU130" s="35"/>
      <c r="AV130" s="35"/>
      <c r="AW130" s="35"/>
      <c r="AX130" s="35"/>
      <c r="AY130" s="35"/>
    </row>
    <row r="131" spans="4:51" ht="12.75">
      <c r="D131" t="s">
        <v>1404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45"/>
      <c r="K131" s="10">
        <v>0</v>
      </c>
      <c r="L131" s="10">
        <v>1302</v>
      </c>
      <c r="M131" s="50">
        <v>2385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14</v>
      </c>
      <c r="W131" s="50">
        <v>7</v>
      </c>
      <c r="X131" s="50">
        <v>0</v>
      </c>
      <c r="Y131" s="50">
        <v>6</v>
      </c>
      <c r="Z131" s="50">
        <v>4</v>
      </c>
      <c r="AA131" s="50">
        <v>0</v>
      </c>
      <c r="AB131" s="50">
        <v>0</v>
      </c>
      <c r="AC131" s="50">
        <v>0</v>
      </c>
      <c r="AD131" s="50">
        <v>2240</v>
      </c>
      <c r="AE131" s="50">
        <v>5195</v>
      </c>
      <c r="AF131" s="50">
        <v>76105</v>
      </c>
      <c r="AG131" s="50">
        <v>113280</v>
      </c>
      <c r="AH131" s="35"/>
      <c r="AI131" s="35"/>
      <c r="AJ131" s="35"/>
      <c r="AK131" s="35"/>
      <c r="AL131" s="35"/>
      <c r="AM131" s="35"/>
      <c r="AN131" s="35" t="s">
        <v>570</v>
      </c>
      <c r="AO131" s="53">
        <v>0</v>
      </c>
      <c r="AP131" s="35">
        <v>0</v>
      </c>
      <c r="AQ131" s="53"/>
      <c r="AR131" s="35"/>
      <c r="AS131" s="35"/>
      <c r="AT131" s="35"/>
      <c r="AU131" s="35"/>
      <c r="AV131" s="35"/>
      <c r="AW131" s="35"/>
      <c r="AX131" s="35"/>
      <c r="AY131" s="35"/>
    </row>
    <row r="132" spans="4:51" ht="12.75">
      <c r="D132" t="s">
        <v>1405</v>
      </c>
      <c r="E132" s="10"/>
      <c r="F132" s="10"/>
      <c r="G132" s="10"/>
      <c r="H132" s="10"/>
      <c r="I132" s="10"/>
      <c r="J132" s="45"/>
      <c r="K132" s="10"/>
      <c r="L132" s="1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11450</v>
      </c>
      <c r="AF132" s="50">
        <v>11722</v>
      </c>
      <c r="AG132" s="50">
        <v>11297</v>
      </c>
      <c r="AH132" s="35"/>
      <c r="AI132" s="35"/>
      <c r="AJ132" s="35"/>
      <c r="AK132" s="35"/>
      <c r="AL132" s="35"/>
      <c r="AM132" s="35"/>
      <c r="AN132" s="35"/>
      <c r="AO132" s="35"/>
      <c r="AP132" s="53"/>
      <c r="AQ132" s="35"/>
      <c r="AR132" s="53"/>
      <c r="AS132" s="35"/>
      <c r="AT132" s="35"/>
      <c r="AU132" s="35"/>
      <c r="AV132" s="35"/>
      <c r="AW132" s="35"/>
      <c r="AX132" s="35"/>
      <c r="AY132" s="35"/>
    </row>
    <row r="133" spans="4:51" ht="12.75">
      <c r="D133" t="s">
        <v>970</v>
      </c>
      <c r="E133" s="10">
        <v>2991387</v>
      </c>
      <c r="F133" s="10">
        <v>2492029</v>
      </c>
      <c r="G133" s="10">
        <v>2229941</v>
      </c>
      <c r="H133" s="10">
        <v>2547582</v>
      </c>
      <c r="I133" s="10">
        <v>3805941</v>
      </c>
      <c r="J133" s="45">
        <f>H133/I133</f>
        <v>0.6693698089381838</v>
      </c>
      <c r="K133" s="10">
        <v>3600072</v>
      </c>
      <c r="L133" s="10">
        <v>4136323</v>
      </c>
      <c r="M133" s="50">
        <v>3384652</v>
      </c>
      <c r="N133" s="50">
        <v>2737459</v>
      </c>
      <c r="O133" s="50">
        <v>2525292</v>
      </c>
      <c r="P133" s="50">
        <v>2211154</v>
      </c>
      <c r="Q133" s="50">
        <v>2077101</v>
      </c>
      <c r="R133" s="50">
        <v>1889181</v>
      </c>
      <c r="S133" s="50">
        <v>2228754</v>
      </c>
      <c r="T133" s="50">
        <v>2066836</v>
      </c>
      <c r="U133" s="50">
        <v>1675088</v>
      </c>
      <c r="V133" s="50">
        <v>1675790</v>
      </c>
      <c r="W133" s="50">
        <v>2521401</v>
      </c>
      <c r="X133" s="50">
        <v>2131232</v>
      </c>
      <c r="Y133" s="50">
        <v>2521184</v>
      </c>
      <c r="Z133" s="50">
        <v>2577041</v>
      </c>
      <c r="AA133" s="50">
        <v>1745293</v>
      </c>
      <c r="AB133" s="50">
        <v>3012556</v>
      </c>
      <c r="AC133" s="50">
        <v>3053340</v>
      </c>
      <c r="AD133" s="50">
        <v>2576936</v>
      </c>
      <c r="AE133" s="50">
        <v>2568036</v>
      </c>
      <c r="AF133" s="50">
        <v>2338740</v>
      </c>
      <c r="AG133" s="50">
        <v>2253992</v>
      </c>
      <c r="AH133" s="35"/>
      <c r="AI133" s="35"/>
      <c r="AJ133" s="35"/>
      <c r="AK133" s="35"/>
      <c r="AL133" s="35"/>
      <c r="AM133" s="35"/>
      <c r="AN133" s="35"/>
      <c r="AO133" s="35" t="s">
        <v>363</v>
      </c>
      <c r="AP133" s="53">
        <v>85592</v>
      </c>
      <c r="AQ133" s="35">
        <v>159</v>
      </c>
      <c r="AR133" s="53">
        <f>AP133/AQ133</f>
        <v>538.3144654088051</v>
      </c>
      <c r="AS133" s="35"/>
      <c r="AT133" s="35"/>
      <c r="AU133" s="35"/>
      <c r="AV133" s="35"/>
      <c r="AW133" s="35"/>
      <c r="AX133" s="35"/>
      <c r="AY133" s="35"/>
    </row>
    <row r="134" spans="4:51" ht="12.75">
      <c r="D134" t="s">
        <v>634</v>
      </c>
      <c r="E134" s="10">
        <v>4841718</v>
      </c>
      <c r="F134" s="10">
        <v>5178254</v>
      </c>
      <c r="G134" s="10">
        <v>4228974</v>
      </c>
      <c r="H134" s="10">
        <v>3372606</v>
      </c>
      <c r="I134" s="10">
        <v>4151734</v>
      </c>
      <c r="J134" s="45">
        <f>H134/I134</f>
        <v>0.8123367248479791</v>
      </c>
      <c r="K134" s="10">
        <v>3493598</v>
      </c>
      <c r="L134" s="10">
        <v>3621886</v>
      </c>
      <c r="M134" s="50">
        <v>4204463</v>
      </c>
      <c r="N134" s="50">
        <v>5494539</v>
      </c>
      <c r="O134" s="50">
        <v>5912156</v>
      </c>
      <c r="P134" s="50">
        <v>5031086</v>
      </c>
      <c r="Q134" s="50">
        <v>4407769</v>
      </c>
      <c r="R134" s="50">
        <v>4762191</v>
      </c>
      <c r="S134" s="50">
        <v>4178003</v>
      </c>
      <c r="T134" s="50">
        <v>3564152</v>
      </c>
      <c r="U134" s="50">
        <v>3210508</v>
      </c>
      <c r="V134" s="50">
        <v>3193110</v>
      </c>
      <c r="W134" s="50">
        <v>2790954</v>
      </c>
      <c r="X134" s="50">
        <v>3529979</v>
      </c>
      <c r="Y134" s="50">
        <v>4062140</v>
      </c>
      <c r="Z134" s="50">
        <v>3764062</v>
      </c>
      <c r="AA134" s="50">
        <v>1907145</v>
      </c>
      <c r="AB134" s="50">
        <v>1697783</v>
      </c>
      <c r="AC134" s="50">
        <v>2659325</v>
      </c>
      <c r="AD134" s="50">
        <v>1793839</v>
      </c>
      <c r="AE134" s="50">
        <v>2720335</v>
      </c>
      <c r="AF134" s="50">
        <v>3094830</v>
      </c>
      <c r="AG134" s="50">
        <v>2512722</v>
      </c>
      <c r="AH134" s="35"/>
      <c r="AI134" s="35"/>
      <c r="AJ134" s="35"/>
      <c r="AK134" s="35"/>
      <c r="AL134" s="35"/>
      <c r="AM134" s="35"/>
      <c r="AN134" s="35"/>
      <c r="AO134" s="35" t="s">
        <v>948</v>
      </c>
      <c r="AP134" s="53">
        <v>48844</v>
      </c>
      <c r="AQ134" s="35">
        <v>86</v>
      </c>
      <c r="AR134" s="53">
        <f>AP134/AQ134</f>
        <v>567.953488372093</v>
      </c>
      <c r="AS134" s="35"/>
      <c r="AT134" s="35"/>
      <c r="AU134" s="35"/>
      <c r="AV134" s="35"/>
      <c r="AW134" s="35"/>
      <c r="AX134" s="35"/>
      <c r="AY134" s="35"/>
    </row>
    <row r="135" spans="4:51" ht="12.75">
      <c r="D135" t="s">
        <v>636</v>
      </c>
      <c r="E135" s="10">
        <v>1509089</v>
      </c>
      <c r="F135" s="10">
        <v>1143454</v>
      </c>
      <c r="G135" s="10">
        <v>1396108</v>
      </c>
      <c r="H135" s="10">
        <v>2128035</v>
      </c>
      <c r="I135" s="10">
        <v>2176527</v>
      </c>
      <c r="J135" s="45">
        <f>H135/I135</f>
        <v>0.9777204693532403</v>
      </c>
      <c r="K135" s="10">
        <v>2654543</v>
      </c>
      <c r="L135" s="10">
        <v>1570965</v>
      </c>
      <c r="M135" s="50">
        <v>2074143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50">
        <v>1514960</v>
      </c>
      <c r="Y135" s="50">
        <v>1856384</v>
      </c>
      <c r="Z135" s="50">
        <v>1628222</v>
      </c>
      <c r="AA135" s="50">
        <v>1417375</v>
      </c>
      <c r="AB135" s="50">
        <v>945186</v>
      </c>
      <c r="AC135" s="50">
        <v>867198</v>
      </c>
      <c r="AD135" s="50">
        <v>384981</v>
      </c>
      <c r="AE135" s="50">
        <v>287845</v>
      </c>
      <c r="AF135" s="50">
        <v>193707</v>
      </c>
      <c r="AG135" s="50">
        <v>22473</v>
      </c>
      <c r="AH135" s="35"/>
      <c r="AI135" s="35"/>
      <c r="AJ135" s="35"/>
      <c r="AK135" s="35"/>
      <c r="AL135" s="35"/>
      <c r="AM135" s="35"/>
      <c r="AN135" s="35"/>
      <c r="AO135" s="35" t="s">
        <v>863</v>
      </c>
      <c r="AP135" s="53">
        <v>0</v>
      </c>
      <c r="AQ135" s="35">
        <v>0</v>
      </c>
      <c r="AR135" s="53"/>
      <c r="AS135" s="35"/>
      <c r="AT135" s="35"/>
      <c r="AU135" s="35"/>
      <c r="AV135" s="35"/>
      <c r="AW135" s="35"/>
      <c r="AX135" s="35"/>
      <c r="AY135" s="35"/>
    </row>
    <row r="136" spans="4:51" ht="12.75">
      <c r="D136" t="s">
        <v>557</v>
      </c>
      <c r="E136" s="10">
        <v>129033</v>
      </c>
      <c r="F136" s="10">
        <v>52163</v>
      </c>
      <c r="G136" s="10">
        <v>44773</v>
      </c>
      <c r="H136" s="10">
        <v>56195</v>
      </c>
      <c r="I136" s="10">
        <v>90432</v>
      </c>
      <c r="J136" s="45">
        <f>H136/I136</f>
        <v>0.6214061394196745</v>
      </c>
      <c r="K136" s="10">
        <v>107327</v>
      </c>
      <c r="L136" s="10">
        <v>82647</v>
      </c>
      <c r="M136" s="50">
        <v>41091</v>
      </c>
      <c r="N136" s="49" t="s">
        <v>16</v>
      </c>
      <c r="O136" s="49" t="s">
        <v>16</v>
      </c>
      <c r="P136" s="49" t="s">
        <v>16</v>
      </c>
      <c r="Q136" s="49" t="s">
        <v>16</v>
      </c>
      <c r="R136" s="49" t="s">
        <v>16</v>
      </c>
      <c r="S136" s="49" t="s">
        <v>16</v>
      </c>
      <c r="T136" s="49" t="s">
        <v>16</v>
      </c>
      <c r="U136" s="49" t="s">
        <v>16</v>
      </c>
      <c r="V136" s="49" t="s">
        <v>16</v>
      </c>
      <c r="W136" s="49" t="s">
        <v>16</v>
      </c>
      <c r="X136" s="49" t="s">
        <v>16</v>
      </c>
      <c r="Y136" s="49" t="s">
        <v>16</v>
      </c>
      <c r="Z136" s="49" t="s">
        <v>16</v>
      </c>
      <c r="AA136" s="49" t="s">
        <v>16</v>
      </c>
      <c r="AB136" s="49" t="s">
        <v>16</v>
      </c>
      <c r="AC136" s="49" t="s">
        <v>16</v>
      </c>
      <c r="AD136" s="49" t="s">
        <v>16</v>
      </c>
      <c r="AE136" s="49" t="s">
        <v>16</v>
      </c>
      <c r="AF136" s="49" t="s">
        <v>16</v>
      </c>
      <c r="AG136" s="49" t="s">
        <v>16</v>
      </c>
      <c r="AH136" s="35"/>
      <c r="AI136" s="35"/>
      <c r="AJ136" s="35"/>
      <c r="AK136" s="35"/>
      <c r="AL136" s="35"/>
      <c r="AM136" s="35"/>
      <c r="AN136" s="35"/>
      <c r="AO136" s="35" t="s">
        <v>675</v>
      </c>
      <c r="AP136" s="53">
        <v>2029</v>
      </c>
      <c r="AQ136" s="35">
        <v>14</v>
      </c>
      <c r="AR136" s="53">
        <f>AP136/AQ136</f>
        <v>144.92857142857142</v>
      </c>
      <c r="AS136" s="35"/>
      <c r="AT136" s="35"/>
      <c r="AU136" s="35"/>
      <c r="AV136" s="35"/>
      <c r="AW136" s="35"/>
      <c r="AX136" s="35"/>
      <c r="AY136" s="35"/>
    </row>
    <row r="137" spans="4:51" ht="12.75">
      <c r="D137" t="s">
        <v>559</v>
      </c>
      <c r="E137" s="10">
        <v>429631</v>
      </c>
      <c r="F137" s="10">
        <v>1015099</v>
      </c>
      <c r="G137" s="10">
        <v>608424</v>
      </c>
      <c r="H137" s="10">
        <v>344087</v>
      </c>
      <c r="I137" s="10">
        <v>345162</v>
      </c>
      <c r="J137" s="45">
        <f>H137/I137</f>
        <v>0.9968855204222945</v>
      </c>
      <c r="K137" s="10">
        <v>449253</v>
      </c>
      <c r="L137" s="10">
        <v>510542</v>
      </c>
      <c r="M137" s="50">
        <v>166582</v>
      </c>
      <c r="N137" s="49" t="s">
        <v>16</v>
      </c>
      <c r="O137" s="49" t="s">
        <v>16</v>
      </c>
      <c r="P137" s="49" t="s">
        <v>16</v>
      </c>
      <c r="Q137" s="49" t="s">
        <v>16</v>
      </c>
      <c r="R137" s="49" t="s">
        <v>16</v>
      </c>
      <c r="S137" s="49" t="s">
        <v>16</v>
      </c>
      <c r="T137" s="49" t="s">
        <v>16</v>
      </c>
      <c r="U137" s="49" t="s">
        <v>16</v>
      </c>
      <c r="V137" s="49" t="s">
        <v>16</v>
      </c>
      <c r="W137" s="49" t="s">
        <v>16</v>
      </c>
      <c r="X137" s="49" t="s">
        <v>16</v>
      </c>
      <c r="Y137" s="49" t="s">
        <v>16</v>
      </c>
      <c r="Z137" s="49" t="s">
        <v>16</v>
      </c>
      <c r="AA137" s="49" t="s">
        <v>16</v>
      </c>
      <c r="AB137" s="49" t="s">
        <v>16</v>
      </c>
      <c r="AC137" s="49" t="s">
        <v>16</v>
      </c>
      <c r="AD137" s="49" t="s">
        <v>16</v>
      </c>
      <c r="AE137" s="49" t="s">
        <v>16</v>
      </c>
      <c r="AF137" s="49" t="s">
        <v>16</v>
      </c>
      <c r="AG137" s="49" t="s">
        <v>16</v>
      </c>
      <c r="AH137" s="35"/>
      <c r="AI137" s="35"/>
      <c r="AJ137" s="35"/>
      <c r="AK137" s="35"/>
      <c r="AL137" s="35"/>
      <c r="AM137" s="35"/>
      <c r="AN137" s="35"/>
      <c r="AO137" s="35" t="s">
        <v>922</v>
      </c>
      <c r="AP137" s="53">
        <v>40246</v>
      </c>
      <c r="AQ137" s="35">
        <v>110</v>
      </c>
      <c r="AR137" s="53">
        <f>AP137/AQ137</f>
        <v>365.8727272727273</v>
      </c>
      <c r="AS137" s="35"/>
      <c r="AT137" s="35"/>
      <c r="AU137" s="35"/>
      <c r="AV137" s="35"/>
      <c r="AW137" s="35"/>
      <c r="AX137" s="35"/>
      <c r="AY137" s="35"/>
    </row>
    <row r="138" spans="4:51" ht="12.75">
      <c r="D138" t="s">
        <v>1509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45"/>
      <c r="K138" s="10">
        <v>0</v>
      </c>
      <c r="L138" s="10">
        <v>0</v>
      </c>
      <c r="M138" s="50">
        <v>0</v>
      </c>
      <c r="N138" s="49" t="s">
        <v>16</v>
      </c>
      <c r="O138" s="49" t="s">
        <v>16</v>
      </c>
      <c r="P138" s="49" t="s">
        <v>16</v>
      </c>
      <c r="Q138" s="49" t="s">
        <v>16</v>
      </c>
      <c r="R138" s="49" t="s">
        <v>16</v>
      </c>
      <c r="S138" s="49" t="s">
        <v>16</v>
      </c>
      <c r="T138" s="49" t="s">
        <v>16</v>
      </c>
      <c r="U138" s="49" t="s">
        <v>16</v>
      </c>
      <c r="V138" s="49" t="s">
        <v>16</v>
      </c>
      <c r="W138" s="49" t="s">
        <v>16</v>
      </c>
      <c r="X138" s="49" t="s">
        <v>16</v>
      </c>
      <c r="Y138" s="49" t="s">
        <v>16</v>
      </c>
      <c r="Z138" s="49" t="s">
        <v>16</v>
      </c>
      <c r="AA138" s="49" t="s">
        <v>16</v>
      </c>
      <c r="AB138" s="49" t="s">
        <v>16</v>
      </c>
      <c r="AC138" s="49" t="s">
        <v>16</v>
      </c>
      <c r="AD138" s="49" t="s">
        <v>16</v>
      </c>
      <c r="AE138" s="49" t="s">
        <v>16</v>
      </c>
      <c r="AF138" s="49" t="s">
        <v>16</v>
      </c>
      <c r="AG138" s="49" t="s">
        <v>16</v>
      </c>
      <c r="AH138" s="35"/>
      <c r="AI138" s="35"/>
      <c r="AJ138" s="35"/>
      <c r="AK138" s="35"/>
      <c r="AL138" s="35"/>
      <c r="AM138" s="35"/>
      <c r="AN138" s="35"/>
      <c r="AO138" s="35" t="s">
        <v>879</v>
      </c>
      <c r="AP138" s="53">
        <v>15697</v>
      </c>
      <c r="AQ138" s="35">
        <v>43</v>
      </c>
      <c r="AR138" s="53">
        <f>AP138/AQ138</f>
        <v>365.04651162790697</v>
      </c>
      <c r="AS138" s="35"/>
      <c r="AT138" s="35"/>
      <c r="AU138" s="35"/>
      <c r="AV138" s="35"/>
      <c r="AW138" s="35"/>
      <c r="AX138" s="35"/>
      <c r="AY138" s="35"/>
    </row>
    <row r="139" spans="4:51" ht="12.75">
      <c r="D139" t="s">
        <v>955</v>
      </c>
      <c r="E139" s="10">
        <v>0</v>
      </c>
      <c r="F139" s="10">
        <v>0</v>
      </c>
      <c r="G139" s="10">
        <v>0</v>
      </c>
      <c r="H139" s="10">
        <v>1352</v>
      </c>
      <c r="I139" s="10">
        <v>1352</v>
      </c>
      <c r="J139" s="45">
        <f>H139/I139</f>
        <v>1</v>
      </c>
      <c r="K139" s="10">
        <v>1354</v>
      </c>
      <c r="L139" s="10">
        <v>1840</v>
      </c>
      <c r="M139" s="50">
        <v>777</v>
      </c>
      <c r="N139" s="49" t="s">
        <v>16</v>
      </c>
      <c r="O139" s="49" t="s">
        <v>16</v>
      </c>
      <c r="P139" s="49" t="s">
        <v>16</v>
      </c>
      <c r="Q139" s="49" t="s">
        <v>16</v>
      </c>
      <c r="R139" s="49" t="s">
        <v>16</v>
      </c>
      <c r="S139" s="49" t="s">
        <v>16</v>
      </c>
      <c r="T139" s="49" t="s">
        <v>16</v>
      </c>
      <c r="U139" s="49" t="s">
        <v>16</v>
      </c>
      <c r="V139" s="49" t="s">
        <v>16</v>
      </c>
      <c r="W139" s="49" t="s">
        <v>16</v>
      </c>
      <c r="X139" s="49" t="s">
        <v>16</v>
      </c>
      <c r="Y139" s="49" t="s">
        <v>16</v>
      </c>
      <c r="Z139" s="49" t="s">
        <v>16</v>
      </c>
      <c r="AA139" s="49" t="s">
        <v>16</v>
      </c>
      <c r="AB139" s="49" t="s">
        <v>16</v>
      </c>
      <c r="AC139" s="49" t="s">
        <v>16</v>
      </c>
      <c r="AD139" s="49" t="s">
        <v>16</v>
      </c>
      <c r="AE139" s="49" t="s">
        <v>16</v>
      </c>
      <c r="AF139" s="49" t="s">
        <v>16</v>
      </c>
      <c r="AG139" s="49" t="s">
        <v>16</v>
      </c>
      <c r="AH139" s="35"/>
      <c r="AI139" s="35"/>
      <c r="AJ139" s="35"/>
      <c r="AK139" s="35"/>
      <c r="AL139" s="35"/>
      <c r="AM139" s="35"/>
      <c r="AN139" s="35"/>
      <c r="AO139" s="35" t="s">
        <v>1412</v>
      </c>
      <c r="AP139" s="53">
        <v>0</v>
      </c>
      <c r="AQ139" s="35">
        <v>0</v>
      </c>
      <c r="AR139" s="53"/>
      <c r="AS139" s="35"/>
      <c r="AT139" s="35"/>
      <c r="AU139" s="35"/>
      <c r="AV139" s="35"/>
      <c r="AW139" s="35"/>
      <c r="AX139" s="35"/>
      <c r="AY139" s="35"/>
    </row>
    <row r="140" spans="4:51" ht="12.75">
      <c r="D140" t="s">
        <v>1408</v>
      </c>
      <c r="E140" s="10">
        <v>1060602</v>
      </c>
      <c r="F140" s="10">
        <v>1116414</v>
      </c>
      <c r="G140" s="10">
        <v>869104</v>
      </c>
      <c r="H140" s="10">
        <v>1075738</v>
      </c>
      <c r="I140" s="10">
        <v>1388748</v>
      </c>
      <c r="J140" s="45">
        <f>H140/I140</f>
        <v>0.7746099364319516</v>
      </c>
      <c r="K140" s="10">
        <v>1114780</v>
      </c>
      <c r="L140" s="10">
        <v>703365</v>
      </c>
      <c r="M140" s="50">
        <v>459885</v>
      </c>
      <c r="N140" s="49" t="s">
        <v>16</v>
      </c>
      <c r="O140" s="49" t="s">
        <v>16</v>
      </c>
      <c r="P140" s="49" t="s">
        <v>16</v>
      </c>
      <c r="Q140" s="49" t="s">
        <v>16</v>
      </c>
      <c r="R140" s="49" t="s">
        <v>16</v>
      </c>
      <c r="S140" s="49" t="s">
        <v>16</v>
      </c>
      <c r="T140" s="49" t="s">
        <v>16</v>
      </c>
      <c r="U140" s="49" t="s">
        <v>16</v>
      </c>
      <c r="V140" s="49" t="s">
        <v>16</v>
      </c>
      <c r="W140" s="49" t="s">
        <v>16</v>
      </c>
      <c r="X140" s="49" t="s">
        <v>16</v>
      </c>
      <c r="Y140" s="49" t="s">
        <v>16</v>
      </c>
      <c r="Z140" s="49" t="s">
        <v>16</v>
      </c>
      <c r="AA140" s="49" t="s">
        <v>16</v>
      </c>
      <c r="AB140" s="49" t="s">
        <v>16</v>
      </c>
      <c r="AC140" s="49" t="s">
        <v>16</v>
      </c>
      <c r="AD140" s="49" t="s">
        <v>16</v>
      </c>
      <c r="AE140" s="49" t="s">
        <v>16</v>
      </c>
      <c r="AF140" s="49" t="s">
        <v>16</v>
      </c>
      <c r="AG140" s="49" t="s">
        <v>16</v>
      </c>
      <c r="AH140" s="35"/>
      <c r="AI140" s="35"/>
      <c r="AJ140" s="35"/>
      <c r="AK140" s="35"/>
      <c r="AL140" s="35"/>
      <c r="AM140" s="35"/>
      <c r="AN140" s="35"/>
      <c r="AO140" s="35" t="s">
        <v>327</v>
      </c>
      <c r="AP140" s="53">
        <v>12875</v>
      </c>
      <c r="AQ140" s="35">
        <v>35</v>
      </c>
      <c r="AR140" s="53">
        <f>AP140/AQ140</f>
        <v>367.85714285714283</v>
      </c>
      <c r="AS140" s="35"/>
      <c r="AT140" s="35"/>
      <c r="AU140" s="35"/>
      <c r="AV140" s="35"/>
      <c r="AW140" s="35"/>
      <c r="AX140" s="35"/>
      <c r="AY140" s="35"/>
    </row>
    <row r="141" spans="4:51" ht="12.75">
      <c r="D141" t="s">
        <v>1410</v>
      </c>
      <c r="E141" s="10">
        <v>1078114</v>
      </c>
      <c r="F141" s="10">
        <v>1811037</v>
      </c>
      <c r="G141" s="10">
        <v>1461241</v>
      </c>
      <c r="H141" s="10">
        <v>1163743</v>
      </c>
      <c r="I141" s="10">
        <v>1167943</v>
      </c>
      <c r="J141" s="45">
        <f>H141/I141</f>
        <v>0.9964039340960988</v>
      </c>
      <c r="K141" s="10">
        <v>1312239</v>
      </c>
      <c r="L141" s="10">
        <v>874887</v>
      </c>
      <c r="M141" s="50">
        <v>729147</v>
      </c>
      <c r="N141" s="49" t="s">
        <v>16</v>
      </c>
      <c r="O141" s="49" t="s">
        <v>16</v>
      </c>
      <c r="P141" s="49" t="s">
        <v>16</v>
      </c>
      <c r="Q141" s="49" t="s">
        <v>16</v>
      </c>
      <c r="R141" s="49" t="s">
        <v>16</v>
      </c>
      <c r="S141" s="49" t="s">
        <v>16</v>
      </c>
      <c r="T141" s="49" t="s">
        <v>16</v>
      </c>
      <c r="U141" s="49" t="s">
        <v>16</v>
      </c>
      <c r="V141" s="49" t="s">
        <v>16</v>
      </c>
      <c r="W141" s="49" t="s">
        <v>16</v>
      </c>
      <c r="X141" s="49" t="s">
        <v>16</v>
      </c>
      <c r="Y141" s="49" t="s">
        <v>16</v>
      </c>
      <c r="Z141" s="49" t="s">
        <v>16</v>
      </c>
      <c r="AA141" s="49" t="s">
        <v>16</v>
      </c>
      <c r="AB141" s="49" t="s">
        <v>16</v>
      </c>
      <c r="AC141" s="49" t="s">
        <v>16</v>
      </c>
      <c r="AD141" s="49" t="s">
        <v>16</v>
      </c>
      <c r="AE141" s="49" t="s">
        <v>16</v>
      </c>
      <c r="AF141" s="49" t="s">
        <v>16</v>
      </c>
      <c r="AG141" s="49" t="s">
        <v>16</v>
      </c>
      <c r="AH141" s="35"/>
      <c r="AI141" s="35"/>
      <c r="AJ141" s="35"/>
      <c r="AK141" s="35"/>
      <c r="AL141" s="35"/>
      <c r="AM141" s="35"/>
      <c r="AN141" s="35"/>
      <c r="AO141" s="35" t="s">
        <v>619</v>
      </c>
      <c r="AP141" s="53">
        <v>11594</v>
      </c>
      <c r="AQ141" s="35">
        <v>18</v>
      </c>
      <c r="AR141" s="53">
        <f>AP141/AQ141</f>
        <v>644.1111111111111</v>
      </c>
      <c r="AS141" s="35"/>
      <c r="AT141" s="35"/>
      <c r="AU141" s="35"/>
      <c r="AV141" s="35"/>
      <c r="AW141" s="35"/>
      <c r="AX141" s="35"/>
      <c r="AY141" s="35"/>
    </row>
    <row r="142" spans="4:51" ht="12.75">
      <c r="D142" t="s">
        <v>806</v>
      </c>
      <c r="E142" s="10" t="s">
        <v>16</v>
      </c>
      <c r="F142" s="10" t="s">
        <v>16</v>
      </c>
      <c r="G142" s="10" t="s">
        <v>16</v>
      </c>
      <c r="H142" s="10">
        <v>0</v>
      </c>
      <c r="I142" s="10">
        <v>0</v>
      </c>
      <c r="J142" s="45"/>
      <c r="K142" s="10">
        <v>46</v>
      </c>
      <c r="L142" s="10">
        <v>1554</v>
      </c>
      <c r="M142" s="50">
        <v>0</v>
      </c>
      <c r="N142" s="49" t="s">
        <v>16</v>
      </c>
      <c r="O142" s="49" t="s">
        <v>16</v>
      </c>
      <c r="P142" s="49" t="s">
        <v>16</v>
      </c>
      <c r="Q142" s="49" t="s">
        <v>16</v>
      </c>
      <c r="R142" s="49" t="s">
        <v>16</v>
      </c>
      <c r="S142" s="49" t="s">
        <v>16</v>
      </c>
      <c r="T142" s="49" t="s">
        <v>16</v>
      </c>
      <c r="U142" s="49" t="s">
        <v>16</v>
      </c>
      <c r="V142" s="49" t="s">
        <v>16</v>
      </c>
      <c r="W142" s="49" t="s">
        <v>16</v>
      </c>
      <c r="X142" s="49" t="s">
        <v>16</v>
      </c>
      <c r="Y142" s="49" t="s">
        <v>16</v>
      </c>
      <c r="Z142" s="49" t="s">
        <v>16</v>
      </c>
      <c r="AA142" s="49" t="s">
        <v>16</v>
      </c>
      <c r="AB142" s="49" t="s">
        <v>16</v>
      </c>
      <c r="AC142" s="49" t="s">
        <v>16</v>
      </c>
      <c r="AD142" s="49" t="s">
        <v>16</v>
      </c>
      <c r="AE142" s="49" t="s">
        <v>16</v>
      </c>
      <c r="AF142" s="49" t="s">
        <v>16</v>
      </c>
      <c r="AG142" s="49" t="s">
        <v>16</v>
      </c>
      <c r="AH142" s="35"/>
      <c r="AI142" s="35"/>
      <c r="AJ142" s="35"/>
      <c r="AK142" s="35"/>
      <c r="AL142" s="35"/>
      <c r="AM142" s="35"/>
      <c r="AN142" s="35"/>
      <c r="AO142" s="35" t="s">
        <v>987</v>
      </c>
      <c r="AP142" s="53">
        <v>8141</v>
      </c>
      <c r="AQ142" s="35">
        <v>23</v>
      </c>
      <c r="AR142" s="53">
        <f>AP142/AQ142</f>
        <v>353.95652173913044</v>
      </c>
      <c r="AS142" s="35"/>
      <c r="AT142" s="35"/>
      <c r="AU142" s="35"/>
      <c r="AV142" s="35"/>
      <c r="AW142" s="35"/>
      <c r="AX142" s="35"/>
      <c r="AY142" s="35"/>
    </row>
    <row r="143" spans="4:51" ht="12.75">
      <c r="D143" t="s">
        <v>896</v>
      </c>
      <c r="E143" s="10">
        <v>3903496</v>
      </c>
      <c r="F143" s="10">
        <v>4113951</v>
      </c>
      <c r="G143" s="10">
        <v>2634344</v>
      </c>
      <c r="H143" s="10">
        <v>4848338</v>
      </c>
      <c r="I143" s="10">
        <v>4964347</v>
      </c>
      <c r="J143" s="45">
        <f>H143/I143</f>
        <v>0.9766315690663847</v>
      </c>
      <c r="K143" s="10">
        <v>4311969</v>
      </c>
      <c r="L143" s="10">
        <v>2220027</v>
      </c>
      <c r="M143" s="50">
        <v>1006962</v>
      </c>
      <c r="N143" s="49" t="s">
        <v>16</v>
      </c>
      <c r="O143" s="49" t="s">
        <v>16</v>
      </c>
      <c r="P143" s="49" t="s">
        <v>16</v>
      </c>
      <c r="Q143" s="49" t="s">
        <v>16</v>
      </c>
      <c r="R143" s="49" t="s">
        <v>16</v>
      </c>
      <c r="S143" s="49" t="s">
        <v>16</v>
      </c>
      <c r="T143" s="49" t="s">
        <v>16</v>
      </c>
      <c r="U143" s="49" t="s">
        <v>16</v>
      </c>
      <c r="V143" s="49" t="s">
        <v>16</v>
      </c>
      <c r="W143" s="49" t="s">
        <v>16</v>
      </c>
      <c r="X143" s="49" t="s">
        <v>16</v>
      </c>
      <c r="Y143" s="49" t="s">
        <v>16</v>
      </c>
      <c r="Z143" s="49" t="s">
        <v>16</v>
      </c>
      <c r="AA143" s="49" t="s">
        <v>16</v>
      </c>
      <c r="AB143" s="49" t="s">
        <v>16</v>
      </c>
      <c r="AC143" s="49" t="s">
        <v>16</v>
      </c>
      <c r="AD143" s="49" t="s">
        <v>16</v>
      </c>
      <c r="AE143" s="49" t="s">
        <v>16</v>
      </c>
      <c r="AF143" s="49" t="s">
        <v>16</v>
      </c>
      <c r="AG143" s="49" t="s">
        <v>16</v>
      </c>
      <c r="AH143" s="35"/>
      <c r="AI143" s="35"/>
      <c r="AJ143" s="35"/>
      <c r="AK143" s="35"/>
      <c r="AL143" s="35"/>
      <c r="AM143" s="35"/>
      <c r="AN143" s="35"/>
      <c r="AO143" s="35" t="s">
        <v>1424</v>
      </c>
      <c r="AP143" s="53">
        <v>400542</v>
      </c>
      <c r="AQ143" s="35">
        <v>431</v>
      </c>
      <c r="AR143" s="53">
        <f>AP143/AQ143</f>
        <v>929.3317865429234</v>
      </c>
      <c r="AS143" s="35"/>
      <c r="AT143" s="35"/>
      <c r="AU143" s="35"/>
      <c r="AV143" s="35"/>
      <c r="AW143" s="35"/>
      <c r="AX143" s="35"/>
      <c r="AY143" s="35"/>
    </row>
    <row r="144" spans="4:51" ht="12.75">
      <c r="D144" t="s">
        <v>894</v>
      </c>
      <c r="E144" s="10">
        <v>25667682</v>
      </c>
      <c r="F144" s="10">
        <v>23689016</v>
      </c>
      <c r="G144" s="10">
        <v>19568135</v>
      </c>
      <c r="H144" s="10">
        <v>19840663</v>
      </c>
      <c r="I144" s="10">
        <v>36725588</v>
      </c>
      <c r="J144" s="45">
        <f>H144/I144</f>
        <v>0.5402408533254798</v>
      </c>
      <c r="K144" s="10">
        <v>17939963</v>
      </c>
      <c r="L144" s="10">
        <v>14927968</v>
      </c>
      <c r="M144" s="50">
        <v>4296878</v>
      </c>
      <c r="N144" s="49" t="s">
        <v>16</v>
      </c>
      <c r="O144" s="49" t="s">
        <v>16</v>
      </c>
      <c r="P144" s="49" t="s">
        <v>16</v>
      </c>
      <c r="Q144" s="49" t="s">
        <v>16</v>
      </c>
      <c r="R144" s="49" t="s">
        <v>16</v>
      </c>
      <c r="S144" s="49" t="s">
        <v>16</v>
      </c>
      <c r="T144" s="49" t="s">
        <v>16</v>
      </c>
      <c r="U144" s="49" t="s">
        <v>16</v>
      </c>
      <c r="V144" s="49" t="s">
        <v>16</v>
      </c>
      <c r="W144" s="49" t="s">
        <v>16</v>
      </c>
      <c r="X144" s="49" t="s">
        <v>16</v>
      </c>
      <c r="Y144" s="49" t="s">
        <v>16</v>
      </c>
      <c r="Z144" s="49" t="s">
        <v>16</v>
      </c>
      <c r="AA144" s="49" t="s">
        <v>16</v>
      </c>
      <c r="AB144" s="49" t="s">
        <v>16</v>
      </c>
      <c r="AC144" s="49" t="s">
        <v>16</v>
      </c>
      <c r="AD144" s="49" t="s">
        <v>16</v>
      </c>
      <c r="AE144" s="49" t="s">
        <v>16</v>
      </c>
      <c r="AF144" s="49" t="s">
        <v>16</v>
      </c>
      <c r="AG144" s="49" t="s">
        <v>16</v>
      </c>
      <c r="AH144" s="35"/>
      <c r="AI144" s="35"/>
      <c r="AJ144" s="35"/>
      <c r="AK144" s="35"/>
      <c r="AL144" s="35"/>
      <c r="AM144" s="35"/>
      <c r="AN144" s="35"/>
      <c r="AO144" s="35" t="s">
        <v>817</v>
      </c>
      <c r="AP144" s="53">
        <v>0</v>
      </c>
      <c r="AQ144" s="35">
        <v>0</v>
      </c>
      <c r="AR144" s="53"/>
      <c r="AS144" s="35"/>
      <c r="AT144" s="35"/>
      <c r="AU144" s="35"/>
      <c r="AV144" s="35"/>
      <c r="AW144" s="35"/>
      <c r="AX144" s="35"/>
      <c r="AY144" s="35"/>
    </row>
    <row r="145" spans="4:51" ht="12.75">
      <c r="D145" t="s">
        <v>1375</v>
      </c>
      <c r="E145" s="12">
        <f>SUM(E114:E144)</f>
        <v>44985548</v>
      </c>
      <c r="F145" s="12">
        <f>SUM(F114:F144)</f>
        <v>44013913</v>
      </c>
      <c r="G145" s="12">
        <f>SUM(G114:G144)</f>
        <v>33765538</v>
      </c>
      <c r="H145" s="12">
        <f>SUM(H114:H144)</f>
        <v>36212131</v>
      </c>
      <c r="I145" s="12">
        <f>SUM(I114:I144)</f>
        <v>56229533</v>
      </c>
      <c r="J145" s="18">
        <f>H145/I145</f>
        <v>0.6440055442039684</v>
      </c>
      <c r="K145" s="12">
        <f>SUM(K114:K144)</f>
        <v>36110961</v>
      </c>
      <c r="L145" s="12">
        <f>SUM(L114:L144)</f>
        <v>29473257</v>
      </c>
      <c r="M145" t="e">
        <f aca="true" t="shared" si="12" ref="M145:AG145">SUMPRODUCT($J$114:$J$144,M114:M144)</f>
        <v>#VALUE!</v>
      </c>
      <c r="N145" t="e">
        <f t="shared" si="12"/>
        <v>#VALUE!</v>
      </c>
      <c r="O145" t="e">
        <f t="shared" si="12"/>
        <v>#VALUE!</v>
      </c>
      <c r="P145" t="e">
        <f t="shared" si="12"/>
        <v>#VALUE!</v>
      </c>
      <c r="Q145" t="e">
        <f t="shared" si="12"/>
        <v>#VALUE!</v>
      </c>
      <c r="R145" t="e">
        <f t="shared" si="12"/>
        <v>#VALUE!</v>
      </c>
      <c r="S145" t="e">
        <f t="shared" si="12"/>
        <v>#VALUE!</v>
      </c>
      <c r="T145" t="e">
        <f t="shared" si="12"/>
        <v>#VALUE!</v>
      </c>
      <c r="U145" t="e">
        <f t="shared" si="12"/>
        <v>#VALUE!</v>
      </c>
      <c r="V145" t="e">
        <f t="shared" si="12"/>
        <v>#VALUE!</v>
      </c>
      <c r="W145" t="e">
        <f t="shared" si="12"/>
        <v>#VALUE!</v>
      </c>
      <c r="X145" t="e">
        <f t="shared" si="12"/>
        <v>#VALUE!</v>
      </c>
      <c r="Y145" t="e">
        <f t="shared" si="12"/>
        <v>#VALUE!</v>
      </c>
      <c r="Z145" t="e">
        <f t="shared" si="12"/>
        <v>#VALUE!</v>
      </c>
      <c r="AA145" t="e">
        <f t="shared" si="12"/>
        <v>#VALUE!</v>
      </c>
      <c r="AB145" t="e">
        <f t="shared" si="12"/>
        <v>#VALUE!</v>
      </c>
      <c r="AC145" t="e">
        <f t="shared" si="12"/>
        <v>#VALUE!</v>
      </c>
      <c r="AD145" t="e">
        <f t="shared" si="12"/>
        <v>#VALUE!</v>
      </c>
      <c r="AE145" t="e">
        <f t="shared" si="12"/>
        <v>#VALUE!</v>
      </c>
      <c r="AF145" t="e">
        <f t="shared" si="12"/>
        <v>#VALUE!</v>
      </c>
      <c r="AG145" t="e">
        <f t="shared" si="12"/>
        <v>#VALUE!</v>
      </c>
      <c r="AH145" s="35"/>
      <c r="AI145" s="35"/>
      <c r="AJ145" s="35"/>
      <c r="AK145" s="35"/>
      <c r="AL145" s="35"/>
      <c r="AM145" s="35"/>
      <c r="AN145" s="35"/>
      <c r="AO145" s="54" t="s">
        <v>1375</v>
      </c>
      <c r="AP145" s="55">
        <f>SUM(AP129:AP144)</f>
        <v>685875</v>
      </c>
      <c r="AQ145" s="56">
        <f>SUM(AQ129:AQ144)</f>
        <v>1050</v>
      </c>
      <c r="AR145" s="55">
        <f>AP145/AQ145</f>
        <v>653.2142857142857</v>
      </c>
      <c r="AS145" s="35"/>
      <c r="AT145" s="35"/>
      <c r="AU145" s="35"/>
      <c r="AV145" s="35"/>
      <c r="AW145" s="35"/>
      <c r="AX145" s="35"/>
      <c r="AY145" s="35"/>
    </row>
    <row r="146" spans="5:51" ht="12.75">
      <c r="E146" t="s">
        <v>730</v>
      </c>
      <c r="F146" t="s">
        <v>730</v>
      </c>
      <c r="G146" t="s">
        <v>730</v>
      </c>
      <c r="H146" t="s">
        <v>730</v>
      </c>
      <c r="I146" t="s">
        <v>1380</v>
      </c>
      <c r="K146" t="s">
        <v>730</v>
      </c>
      <c r="L146" t="s">
        <v>730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35"/>
      <c r="AI146" s="35"/>
      <c r="AJ146" s="35"/>
      <c r="AK146" s="35"/>
      <c r="AL146" s="35"/>
      <c r="AM146" s="35"/>
      <c r="AN146" s="35"/>
      <c r="AO146" s="35" t="s">
        <v>1458</v>
      </c>
      <c r="AP146" s="53"/>
      <c r="AQ146" s="35"/>
      <c r="AR146" s="53"/>
      <c r="AS146" s="35"/>
      <c r="AT146" s="35"/>
      <c r="AU146" s="35"/>
      <c r="AV146" s="35"/>
      <c r="AW146" s="35"/>
      <c r="AX146" s="35"/>
      <c r="AY146" s="35"/>
    </row>
    <row r="147" spans="5:51" ht="12.75">
      <c r="E147">
        <v>454984072</v>
      </c>
      <c r="F147">
        <v>449806041</v>
      </c>
      <c r="G147">
        <v>367034000</v>
      </c>
      <c r="H147">
        <v>384053000</v>
      </c>
      <c r="K147">
        <v>336972000</v>
      </c>
      <c r="L147">
        <v>298532000</v>
      </c>
      <c r="M147" s="49">
        <v>273900941</v>
      </c>
      <c r="N147" s="49">
        <v>248728957</v>
      </c>
      <c r="O147" s="49">
        <v>245496831</v>
      </c>
      <c r="P147" s="49">
        <v>236708355</v>
      </c>
      <c r="Q147" s="49">
        <v>220467892</v>
      </c>
      <c r="R147" s="49">
        <v>223270911</v>
      </c>
      <c r="S147" s="49">
        <v>202080378</v>
      </c>
      <c r="T147" s="49">
        <v>189837458</v>
      </c>
      <c r="U147" s="49">
        <v>185087748</v>
      </c>
      <c r="V147" s="49">
        <v>189226927</v>
      </c>
      <c r="W147" s="49">
        <v>183347242</v>
      </c>
      <c r="X147" s="49">
        <v>189560907</v>
      </c>
      <c r="Y147" s="49">
        <v>201536333</v>
      </c>
      <c r="Z147" s="49">
        <v>217584220</v>
      </c>
      <c r="AA147" s="49">
        <v>222399895</v>
      </c>
      <c r="AB147" s="49">
        <v>215384759</v>
      </c>
      <c r="AC147" s="49">
        <v>197504960</v>
      </c>
      <c r="AD147" s="49">
        <v>205818267</v>
      </c>
      <c r="AE147" s="49">
        <v>209719695</v>
      </c>
      <c r="AF147" s="49">
        <v>212469079</v>
      </c>
      <c r="AG147" s="49">
        <v>205329657</v>
      </c>
      <c r="AH147" s="35">
        <v>1951</v>
      </c>
      <c r="AI147" s="57">
        <v>0.01861520763775314</v>
      </c>
      <c r="AJ147" s="35">
        <v>1951</v>
      </c>
      <c r="AK147" s="57">
        <v>0.08393335149744734</v>
      </c>
      <c r="AL147" s="35"/>
      <c r="AM147" s="35" t="s">
        <v>1272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</row>
    <row r="148" spans="5:51" ht="12.75">
      <c r="E148" s="17">
        <f aca="true" t="shared" si="13" ref="E148:AG148">E145/E147</f>
        <v>0.09887279746355604</v>
      </c>
      <c r="F148" s="17">
        <f t="shared" si="13"/>
        <v>0.09785087123807659</v>
      </c>
      <c r="G148" s="17">
        <f t="shared" si="13"/>
        <v>0.09199566797626378</v>
      </c>
      <c r="H148" s="17">
        <f t="shared" si="13"/>
        <v>0.09428941057614444</v>
      </c>
      <c r="I148" s="17" t="e">
        <f t="shared" si="13"/>
        <v>#DIV/0!</v>
      </c>
      <c r="J148" s="17" t="e">
        <f t="shared" si="13"/>
        <v>#DIV/0!</v>
      </c>
      <c r="K148" s="17">
        <f t="shared" si="13"/>
        <v>0.10716309070189808</v>
      </c>
      <c r="L148" s="17">
        <f t="shared" si="13"/>
        <v>0.09872729556630445</v>
      </c>
      <c r="M148" s="51" t="e">
        <f t="shared" si="13"/>
        <v>#VALUE!</v>
      </c>
      <c r="N148" s="51" t="e">
        <f t="shared" si="13"/>
        <v>#VALUE!</v>
      </c>
      <c r="O148" s="51" t="e">
        <f t="shared" si="13"/>
        <v>#VALUE!</v>
      </c>
      <c r="P148" s="51" t="e">
        <f t="shared" si="13"/>
        <v>#VALUE!</v>
      </c>
      <c r="Q148" s="51" t="e">
        <f t="shared" si="13"/>
        <v>#VALUE!</v>
      </c>
      <c r="R148" s="51" t="e">
        <f t="shared" si="13"/>
        <v>#VALUE!</v>
      </c>
      <c r="S148" s="51" t="e">
        <f t="shared" si="13"/>
        <v>#VALUE!</v>
      </c>
      <c r="T148" s="51" t="e">
        <f t="shared" si="13"/>
        <v>#VALUE!</v>
      </c>
      <c r="U148" s="51" t="e">
        <f t="shared" si="13"/>
        <v>#VALUE!</v>
      </c>
      <c r="V148" s="51" t="e">
        <f t="shared" si="13"/>
        <v>#VALUE!</v>
      </c>
      <c r="W148" s="51" t="e">
        <f t="shared" si="13"/>
        <v>#VALUE!</v>
      </c>
      <c r="X148" s="51" t="e">
        <f t="shared" si="13"/>
        <v>#VALUE!</v>
      </c>
      <c r="Y148" s="51" t="e">
        <f t="shared" si="13"/>
        <v>#VALUE!</v>
      </c>
      <c r="Z148" s="51" t="e">
        <f t="shared" si="13"/>
        <v>#VALUE!</v>
      </c>
      <c r="AA148" s="51" t="e">
        <f t="shared" si="13"/>
        <v>#VALUE!</v>
      </c>
      <c r="AB148" s="51" t="e">
        <f t="shared" si="13"/>
        <v>#VALUE!</v>
      </c>
      <c r="AC148" s="51" t="e">
        <f t="shared" si="13"/>
        <v>#VALUE!</v>
      </c>
      <c r="AD148" s="51" t="e">
        <f t="shared" si="13"/>
        <v>#VALUE!</v>
      </c>
      <c r="AE148" s="51" t="e">
        <f t="shared" si="13"/>
        <v>#VALUE!</v>
      </c>
      <c r="AF148" s="51" t="e">
        <f t="shared" si="13"/>
        <v>#VALUE!</v>
      </c>
      <c r="AG148" s="51" t="e">
        <f t="shared" si="13"/>
        <v>#VALUE!</v>
      </c>
      <c r="AH148" s="35">
        <v>1952</v>
      </c>
      <c r="AI148" s="57">
        <v>0.022669062297518385</v>
      </c>
      <c r="AJ148" s="35">
        <v>1952</v>
      </c>
      <c r="AK148" s="57">
        <v>0.07411295954130474</v>
      </c>
      <c r="AL148" s="35"/>
      <c r="AM148" s="35" t="s">
        <v>1352</v>
      </c>
      <c r="AN148" s="53">
        <v>0</v>
      </c>
      <c r="AO148" s="35">
        <v>0</v>
      </c>
      <c r="AP148" s="53"/>
      <c r="AQ148" s="35"/>
      <c r="AR148" s="35"/>
      <c r="AS148" s="35"/>
      <c r="AT148" s="35"/>
      <c r="AU148" s="35"/>
      <c r="AV148" s="35"/>
      <c r="AW148" s="35"/>
      <c r="AX148" s="35"/>
      <c r="AY148" s="35"/>
    </row>
    <row r="149" spans="13:51" ht="12.75"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35">
        <v>1953</v>
      </c>
      <c r="AI149" s="57">
        <v>0.02277552631560022</v>
      </c>
      <c r="AJ149" s="35">
        <v>1953</v>
      </c>
      <c r="AK149" s="57">
        <v>0.07268770282618837</v>
      </c>
      <c r="AL149" s="35"/>
      <c r="AM149" s="35" t="s">
        <v>257</v>
      </c>
      <c r="AN149" s="53">
        <v>0</v>
      </c>
      <c r="AO149" s="35">
        <v>0</v>
      </c>
      <c r="AP149" s="53"/>
      <c r="AQ149" s="35"/>
      <c r="AR149" s="35"/>
      <c r="AS149" s="35"/>
      <c r="AT149" s="35"/>
      <c r="AU149" s="35"/>
      <c r="AV149" s="35"/>
      <c r="AW149" s="35"/>
      <c r="AX149" s="35"/>
      <c r="AY149" s="35"/>
    </row>
    <row r="150" spans="2:42" ht="12.75">
      <c r="B150" s="31" t="s">
        <v>1295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>
        <v>1954</v>
      </c>
      <c r="AI150" s="15">
        <v>0.019775751903437066</v>
      </c>
      <c r="AJ150">
        <v>1954</v>
      </c>
      <c r="AK150" s="15">
        <v>0.06832391010987902</v>
      </c>
      <c r="AM150" t="s">
        <v>1057</v>
      </c>
      <c r="AN150" s="2">
        <v>785</v>
      </c>
      <c r="AO150">
        <v>1</v>
      </c>
      <c r="AP150" s="2">
        <f>AN150/AO150</f>
        <v>785</v>
      </c>
    </row>
    <row r="151" spans="4:42" ht="12.75">
      <c r="D151" t="s">
        <v>1512</v>
      </c>
      <c r="E151">
        <v>155041</v>
      </c>
      <c r="F151">
        <v>154375</v>
      </c>
      <c r="G151">
        <v>112861</v>
      </c>
      <c r="H151">
        <v>87748</v>
      </c>
      <c r="I151">
        <v>87748</v>
      </c>
      <c r="J151" s="45">
        <f aca="true" t="shared" si="14" ref="J151:J156">H151/I151</f>
        <v>1</v>
      </c>
      <c r="K151" s="49">
        <v>93761</v>
      </c>
      <c r="L151" s="49">
        <v>121749</v>
      </c>
      <c r="M151" s="49">
        <v>159811</v>
      </c>
      <c r="N151" s="49">
        <v>130548</v>
      </c>
      <c r="O151" s="49">
        <v>115047</v>
      </c>
      <c r="P151" s="49">
        <v>83554</v>
      </c>
      <c r="Q151" s="49">
        <v>81791</v>
      </c>
      <c r="R151" s="49">
        <v>92352</v>
      </c>
      <c r="S151" s="49">
        <v>137012</v>
      </c>
      <c r="T151" s="49">
        <v>75988</v>
      </c>
      <c r="U151" s="49">
        <v>81216</v>
      </c>
      <c r="V151" s="49">
        <v>37432</v>
      </c>
      <c r="W151" s="49">
        <v>79461</v>
      </c>
      <c r="X151" s="49">
        <v>86255</v>
      </c>
      <c r="Y151" s="49">
        <v>65989</v>
      </c>
      <c r="Z151" s="49">
        <v>75539</v>
      </c>
      <c r="AA151" s="49">
        <v>61647</v>
      </c>
      <c r="AB151" s="49">
        <v>127410</v>
      </c>
      <c r="AC151" s="49">
        <v>119411</v>
      </c>
      <c r="AD151" s="49">
        <v>73845</v>
      </c>
      <c r="AE151" s="49">
        <v>69104</v>
      </c>
      <c r="AF151" s="49">
        <v>21898</v>
      </c>
      <c r="AG151" s="49">
        <v>56413</v>
      </c>
      <c r="AI151" s="15"/>
      <c r="AK151" s="15"/>
      <c r="AN151" s="2"/>
      <c r="AP151" s="2"/>
    </row>
    <row r="152" spans="4:42" ht="12.75">
      <c r="D152" t="s">
        <v>1034</v>
      </c>
      <c r="E152">
        <v>58663</v>
      </c>
      <c r="F152">
        <v>70991</v>
      </c>
      <c r="G152">
        <v>38918</v>
      </c>
      <c r="H152">
        <v>30471</v>
      </c>
      <c r="I152">
        <v>30471</v>
      </c>
      <c r="J152" s="45">
        <f t="shared" si="14"/>
        <v>1</v>
      </c>
      <c r="K152" s="49">
        <v>30471</v>
      </c>
      <c r="L152" s="49">
        <v>15998</v>
      </c>
      <c r="M152" s="49">
        <v>30272</v>
      </c>
      <c r="N152" s="49">
        <v>28982</v>
      </c>
      <c r="O152" s="49">
        <v>29003</v>
      </c>
      <c r="P152" s="49">
        <v>25301</v>
      </c>
      <c r="Q152" s="49">
        <v>24376</v>
      </c>
      <c r="R152" s="49">
        <v>42893</v>
      </c>
      <c r="S152" s="49">
        <v>29623</v>
      </c>
      <c r="T152" s="49">
        <v>23978</v>
      </c>
      <c r="U152" s="49">
        <v>30836</v>
      </c>
      <c r="V152" s="49">
        <v>16555</v>
      </c>
      <c r="W152" s="49">
        <v>17814</v>
      </c>
      <c r="X152" s="49">
        <v>50700</v>
      </c>
      <c r="Y152" s="49">
        <v>31859</v>
      </c>
      <c r="Z152" s="49">
        <v>30976</v>
      </c>
      <c r="AA152" s="49">
        <v>35407</v>
      </c>
      <c r="AB152" s="49">
        <v>58557</v>
      </c>
      <c r="AC152" s="49">
        <v>55474</v>
      </c>
      <c r="AD152" s="49">
        <v>28523</v>
      </c>
      <c r="AE152" s="49">
        <v>32808</v>
      </c>
      <c r="AF152" s="49">
        <v>15061</v>
      </c>
      <c r="AG152" s="49">
        <v>24801</v>
      </c>
      <c r="AI152" s="15"/>
      <c r="AK152" s="15"/>
      <c r="AN152" s="2"/>
      <c r="AP152" s="2"/>
    </row>
    <row r="153" spans="4:42" ht="12.75">
      <c r="D153" t="s">
        <v>665</v>
      </c>
      <c r="E153">
        <v>0</v>
      </c>
      <c r="F153">
        <v>0</v>
      </c>
      <c r="G153">
        <v>0</v>
      </c>
      <c r="H153">
        <v>777</v>
      </c>
      <c r="I153">
        <v>1064</v>
      </c>
      <c r="J153" s="45">
        <f t="shared" si="14"/>
        <v>0.7302631578947368</v>
      </c>
      <c r="K153" s="49">
        <v>241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1055</v>
      </c>
      <c r="AA153" s="49">
        <v>1144</v>
      </c>
      <c r="AB153" s="49">
        <v>1191</v>
      </c>
      <c r="AC153" s="49">
        <v>359</v>
      </c>
      <c r="AD153" s="49">
        <v>0</v>
      </c>
      <c r="AE153" s="49">
        <v>1429</v>
      </c>
      <c r="AF153" s="49">
        <v>1187</v>
      </c>
      <c r="AG153" s="49">
        <v>945</v>
      </c>
      <c r="AI153" s="15"/>
      <c r="AK153" s="15"/>
      <c r="AN153" s="2"/>
      <c r="AP153" s="2"/>
    </row>
    <row r="154" spans="4:42" ht="12.75">
      <c r="D154" t="s">
        <v>306</v>
      </c>
      <c r="E154">
        <v>5935</v>
      </c>
      <c r="F154">
        <v>15735</v>
      </c>
      <c r="G154">
        <v>16128</v>
      </c>
      <c r="H154">
        <v>26723</v>
      </c>
      <c r="I154">
        <v>39864</v>
      </c>
      <c r="J154" s="45">
        <f t="shared" si="14"/>
        <v>0.6703542042946017</v>
      </c>
      <c r="K154" s="49">
        <v>45058</v>
      </c>
      <c r="L154" s="49">
        <v>57635</v>
      </c>
      <c r="M154" s="49">
        <v>50234</v>
      </c>
      <c r="N154" s="49">
        <v>17168</v>
      </c>
      <c r="O154" s="49">
        <v>22144</v>
      </c>
      <c r="P154" s="49">
        <v>28524</v>
      </c>
      <c r="Q154" s="49">
        <v>42866</v>
      </c>
      <c r="R154" s="49">
        <v>53939</v>
      </c>
      <c r="S154" s="49">
        <v>48737</v>
      </c>
      <c r="T154" s="49">
        <v>38155</v>
      </c>
      <c r="U154" s="49">
        <v>26291</v>
      </c>
      <c r="V154" s="49">
        <v>26882</v>
      </c>
      <c r="W154" s="49">
        <v>30541</v>
      </c>
      <c r="X154" s="49">
        <v>20988</v>
      </c>
      <c r="Y154" s="49">
        <v>24021</v>
      </c>
      <c r="Z154" s="49">
        <v>4982</v>
      </c>
      <c r="AA154" s="49">
        <v>9309</v>
      </c>
      <c r="AB154" s="49">
        <v>21916</v>
      </c>
      <c r="AC154" s="49">
        <v>52074</v>
      </c>
      <c r="AD154" s="49">
        <v>22021</v>
      </c>
      <c r="AE154" s="49">
        <v>31985</v>
      </c>
      <c r="AF154" s="49">
        <v>45319</v>
      </c>
      <c r="AG154" s="49">
        <v>63424</v>
      </c>
      <c r="AI154" s="15"/>
      <c r="AK154" s="15"/>
      <c r="AN154" s="2"/>
      <c r="AP154" s="2"/>
    </row>
    <row r="155" spans="4:41" ht="12.75">
      <c r="D155" t="s">
        <v>1075</v>
      </c>
      <c r="E155">
        <v>7518583</v>
      </c>
      <c r="F155">
        <v>7978700</v>
      </c>
      <c r="G155">
        <v>6446050</v>
      </c>
      <c r="H155">
        <v>7530241</v>
      </c>
      <c r="I155">
        <v>10815358</v>
      </c>
      <c r="J155" s="45">
        <f t="shared" si="14"/>
        <v>0.6962544374397963</v>
      </c>
      <c r="K155" s="49">
        <v>7036266</v>
      </c>
      <c r="L155" s="49">
        <v>5932569</v>
      </c>
      <c r="M155" s="49">
        <v>4780510</v>
      </c>
      <c r="N155" s="49">
        <v>3558758</v>
      </c>
      <c r="O155" s="49">
        <v>3620746</v>
      </c>
      <c r="P155" s="49">
        <v>3664718</v>
      </c>
      <c r="Q155" s="49">
        <v>2835095</v>
      </c>
      <c r="R155" s="49">
        <v>2902677</v>
      </c>
      <c r="S155" s="49">
        <v>2856034</v>
      </c>
      <c r="T155" s="49">
        <v>2439790</v>
      </c>
      <c r="U155" s="49">
        <v>2583765</v>
      </c>
      <c r="V155" s="49">
        <v>1923469</v>
      </c>
      <c r="W155" s="49">
        <v>1843831</v>
      </c>
      <c r="X155" s="49">
        <v>3355075</v>
      </c>
      <c r="Y155" s="49">
        <v>1765244</v>
      </c>
      <c r="Z155" s="49">
        <v>1579920</v>
      </c>
      <c r="AA155" s="49">
        <v>1941564</v>
      </c>
      <c r="AB155" s="49">
        <v>2430899</v>
      </c>
      <c r="AC155" s="49">
        <v>2424353</v>
      </c>
      <c r="AD155" s="49">
        <v>2327855</v>
      </c>
      <c r="AE155" s="49">
        <v>1806300</v>
      </c>
      <c r="AF155" s="49">
        <v>2066506</v>
      </c>
      <c r="AG155" s="49">
        <v>2106065</v>
      </c>
      <c r="AH155" s="15">
        <v>0.028122701257769084</v>
      </c>
      <c r="AI155">
        <v>1955</v>
      </c>
      <c r="AJ155" s="15">
        <v>0.08248811103124215</v>
      </c>
      <c r="AL155" t="s">
        <v>121</v>
      </c>
      <c r="AM155" s="2">
        <v>1108</v>
      </c>
      <c r="AN155">
        <v>3</v>
      </c>
      <c r="AO155" s="2">
        <f>AM155/AN155</f>
        <v>369.3333333333333</v>
      </c>
    </row>
    <row r="156" spans="4:42" ht="12.75">
      <c r="D156" t="s">
        <v>1375</v>
      </c>
      <c r="E156" s="12">
        <f>SUM(E151:E155)</f>
        <v>7738222</v>
      </c>
      <c r="F156" s="12">
        <f>SUM(F151:F155)</f>
        <v>8219801</v>
      </c>
      <c r="G156" s="12">
        <f>SUM(G151:G155)</f>
        <v>6613957</v>
      </c>
      <c r="H156" s="12">
        <f>SUM(H151:H155)</f>
        <v>7675960</v>
      </c>
      <c r="I156" s="12">
        <f>SUM(I151:I155)</f>
        <v>10974505</v>
      </c>
      <c r="J156" s="45">
        <f t="shared" si="14"/>
        <v>0.699435646528021</v>
      </c>
      <c r="K156" s="12">
        <f aca="true" t="shared" si="15" ref="K156:AG156">SUM(K151:K155)</f>
        <v>7205797</v>
      </c>
      <c r="L156" s="12">
        <f t="shared" si="15"/>
        <v>6127951</v>
      </c>
      <c r="M156" s="12">
        <f t="shared" si="15"/>
        <v>5020827</v>
      </c>
      <c r="N156" s="12">
        <f t="shared" si="15"/>
        <v>3735456</v>
      </c>
      <c r="O156" s="12">
        <f t="shared" si="15"/>
        <v>3786940</v>
      </c>
      <c r="P156" s="12">
        <f t="shared" si="15"/>
        <v>3802097</v>
      </c>
      <c r="Q156" s="12">
        <f t="shared" si="15"/>
        <v>2984128</v>
      </c>
      <c r="R156" s="12">
        <f t="shared" si="15"/>
        <v>3091861</v>
      </c>
      <c r="S156" s="12">
        <f t="shared" si="15"/>
        <v>3071406</v>
      </c>
      <c r="T156" s="12">
        <f t="shared" si="15"/>
        <v>2577911</v>
      </c>
      <c r="U156" s="12">
        <f t="shared" si="15"/>
        <v>2722108</v>
      </c>
      <c r="V156" s="12">
        <f t="shared" si="15"/>
        <v>2004338</v>
      </c>
      <c r="W156" s="12">
        <f t="shared" si="15"/>
        <v>1971647</v>
      </c>
      <c r="X156" s="12">
        <f t="shared" si="15"/>
        <v>3513018</v>
      </c>
      <c r="Y156" s="12">
        <f t="shared" si="15"/>
        <v>1887113</v>
      </c>
      <c r="Z156" s="12">
        <f t="shared" si="15"/>
        <v>1692472</v>
      </c>
      <c r="AA156" s="12">
        <f t="shared" si="15"/>
        <v>2049071</v>
      </c>
      <c r="AB156" s="12">
        <f t="shared" si="15"/>
        <v>2639973</v>
      </c>
      <c r="AC156" s="12">
        <f t="shared" si="15"/>
        <v>2651671</v>
      </c>
      <c r="AD156" s="12">
        <f t="shared" si="15"/>
        <v>2452244</v>
      </c>
      <c r="AE156" s="12">
        <f t="shared" si="15"/>
        <v>1941626</v>
      </c>
      <c r="AF156" s="12">
        <f t="shared" si="15"/>
        <v>2149971</v>
      </c>
      <c r="AG156" s="12">
        <f t="shared" si="15"/>
        <v>2251648</v>
      </c>
      <c r="AH156">
        <v>1956</v>
      </c>
      <c r="AI156" s="15">
        <v>0.022226622690316628</v>
      </c>
      <c r="AJ156">
        <v>1956</v>
      </c>
      <c r="AK156" s="15">
        <v>0.06947194306164044</v>
      </c>
      <c r="AM156" t="s">
        <v>312</v>
      </c>
      <c r="AN156" s="2">
        <v>0</v>
      </c>
      <c r="AO156">
        <v>0</v>
      </c>
      <c r="AP156" s="2"/>
    </row>
    <row r="157" spans="34:42" ht="12.75">
      <c r="AH157">
        <v>1957</v>
      </c>
      <c r="AI157" s="15">
        <v>0.02064596809410844</v>
      </c>
      <c r="AJ157">
        <v>1957</v>
      </c>
      <c r="AK157" s="15">
        <v>0.06403666272209055</v>
      </c>
      <c r="AM157" t="s">
        <v>1001</v>
      </c>
      <c r="AN157" s="2">
        <v>0</v>
      </c>
      <c r="AO157">
        <v>0</v>
      </c>
      <c r="AP157" s="2"/>
    </row>
    <row r="158" spans="2:42" ht="12.75">
      <c r="B158" s="31" t="s">
        <v>1317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I158" s="15"/>
      <c r="AK158" s="15"/>
      <c r="AN158" s="2"/>
      <c r="AP158" s="2"/>
    </row>
    <row r="159" spans="4:42" ht="12.75">
      <c r="D159" t="s">
        <v>113</v>
      </c>
      <c r="E159">
        <v>2618038</v>
      </c>
      <c r="F159">
        <v>2998873</v>
      </c>
      <c r="G159">
        <v>2596757</v>
      </c>
      <c r="H159">
        <v>2526076</v>
      </c>
      <c r="I159">
        <v>3820661</v>
      </c>
      <c r="J159" s="45">
        <f>H159/I159</f>
        <v>0.6611620345275333</v>
      </c>
      <c r="K159" s="49">
        <v>1983222</v>
      </c>
      <c r="L159" s="49">
        <v>2080286</v>
      </c>
      <c r="M159" s="49">
        <v>3078947</v>
      </c>
      <c r="N159" s="49">
        <v>2029524</v>
      </c>
      <c r="O159" s="49">
        <v>1544836</v>
      </c>
      <c r="P159" s="49">
        <v>1790286</v>
      </c>
      <c r="Q159" s="49">
        <v>1593009</v>
      </c>
      <c r="R159" s="49">
        <v>1738612</v>
      </c>
      <c r="S159" s="49">
        <v>1638006</v>
      </c>
      <c r="T159" s="49">
        <v>1354230</v>
      </c>
      <c r="U159" s="49">
        <v>1422699</v>
      </c>
      <c r="V159" s="49">
        <v>1619157</v>
      </c>
      <c r="W159" s="49">
        <v>1731199</v>
      </c>
      <c r="X159" s="49">
        <v>1786621</v>
      </c>
      <c r="Y159" s="49">
        <v>1861510</v>
      </c>
      <c r="Z159" s="49">
        <v>1450864</v>
      </c>
      <c r="AA159" s="49">
        <v>1500841</v>
      </c>
      <c r="AB159" s="49">
        <v>1731224</v>
      </c>
      <c r="AC159" s="49">
        <v>1832833</v>
      </c>
      <c r="AD159" s="49">
        <v>1640047</v>
      </c>
      <c r="AE159" s="49">
        <v>1809279</v>
      </c>
      <c r="AF159" s="49">
        <v>1544949</v>
      </c>
      <c r="AG159" s="49">
        <v>1743196</v>
      </c>
      <c r="AI159" s="15"/>
      <c r="AK159" s="15"/>
      <c r="AN159" s="2"/>
      <c r="AP159" s="2"/>
    </row>
    <row r="160" spans="4:42" ht="12.75">
      <c r="D160" t="s">
        <v>114</v>
      </c>
      <c r="E160" t="s">
        <v>16</v>
      </c>
      <c r="F160" t="s">
        <v>16</v>
      </c>
      <c r="G160" t="s">
        <v>16</v>
      </c>
      <c r="H160" t="s">
        <v>16</v>
      </c>
      <c r="I160" t="s">
        <v>16</v>
      </c>
      <c r="J160" s="45" t="s">
        <v>16</v>
      </c>
      <c r="K160" s="49" t="s">
        <v>16</v>
      </c>
      <c r="L160" s="49" t="s">
        <v>16</v>
      </c>
      <c r="M160" s="49" t="s">
        <v>16</v>
      </c>
      <c r="N160" s="49">
        <v>93596</v>
      </c>
      <c r="O160" s="49">
        <v>131956</v>
      </c>
      <c r="P160" s="49">
        <v>160064</v>
      </c>
      <c r="Q160" s="49">
        <v>124483</v>
      </c>
      <c r="R160" s="49">
        <v>109289</v>
      </c>
      <c r="S160" s="49">
        <v>136870</v>
      </c>
      <c r="T160" s="49">
        <v>11168</v>
      </c>
      <c r="U160" s="49">
        <v>128112</v>
      </c>
      <c r="V160" s="49">
        <v>139522</v>
      </c>
      <c r="W160" s="49">
        <v>133029</v>
      </c>
      <c r="X160" s="49">
        <v>114770</v>
      </c>
      <c r="Y160" s="49">
        <v>118019</v>
      </c>
      <c r="Z160" s="49">
        <v>98884</v>
      </c>
      <c r="AA160" s="49">
        <v>75854</v>
      </c>
      <c r="AB160" s="49">
        <v>109881</v>
      </c>
      <c r="AC160" s="49">
        <v>109312</v>
      </c>
      <c r="AD160" s="49">
        <v>84288</v>
      </c>
      <c r="AE160" s="49">
        <v>395044</v>
      </c>
      <c r="AF160" s="49">
        <v>235371</v>
      </c>
      <c r="AG160" s="49">
        <v>228394</v>
      </c>
      <c r="AI160" s="15"/>
      <c r="AK160" s="15"/>
      <c r="AN160" s="2"/>
      <c r="AP160" s="2"/>
    </row>
    <row r="161" spans="4:42" ht="12.75">
      <c r="D161" t="s">
        <v>364</v>
      </c>
      <c r="E161">
        <v>4593507</v>
      </c>
      <c r="F161">
        <v>4770524</v>
      </c>
      <c r="G161">
        <v>4536784</v>
      </c>
      <c r="H161">
        <v>5324074</v>
      </c>
      <c r="I161">
        <v>6850817</v>
      </c>
      <c r="J161" s="45">
        <f>H161/I161</f>
        <v>0.777144390223823</v>
      </c>
      <c r="K161" s="49">
        <v>5365572</v>
      </c>
      <c r="L161" s="49">
        <v>5557251</v>
      </c>
      <c r="M161" s="49">
        <v>6867464</v>
      </c>
      <c r="N161" s="49">
        <v>5195626</v>
      </c>
      <c r="O161" s="49">
        <v>3988022</v>
      </c>
      <c r="P161" s="49">
        <v>4315313</v>
      </c>
      <c r="Q161" s="49">
        <v>4110904</v>
      </c>
      <c r="R161" s="49">
        <v>4844322</v>
      </c>
      <c r="S161" s="49">
        <v>5101606</v>
      </c>
      <c r="T161" s="49">
        <v>4736991</v>
      </c>
      <c r="U161" s="49">
        <v>4033769</v>
      </c>
      <c r="V161" s="49">
        <v>4108615</v>
      </c>
      <c r="W161" s="49">
        <v>3929796</v>
      </c>
      <c r="X161" s="49">
        <v>4504355</v>
      </c>
      <c r="Y161" s="49">
        <v>5386211</v>
      </c>
      <c r="Z161" s="49">
        <v>5375991</v>
      </c>
      <c r="AA161" s="49">
        <v>5382280</v>
      </c>
      <c r="AB161" s="49">
        <v>5672540</v>
      </c>
      <c r="AC161" s="49">
        <v>5531874</v>
      </c>
      <c r="AD161" s="49">
        <v>4404907</v>
      </c>
      <c r="AE161" s="49">
        <v>4213366</v>
      </c>
      <c r="AF161" s="49">
        <v>3800445</v>
      </c>
      <c r="AG161" s="49">
        <v>3110985</v>
      </c>
      <c r="AI161" s="15"/>
      <c r="AK161" s="15"/>
      <c r="AN161" s="2"/>
      <c r="AP161" s="2"/>
    </row>
    <row r="162" spans="4:42" ht="12.75">
      <c r="D162" t="s">
        <v>1375</v>
      </c>
      <c r="E162" s="12">
        <f>SUM(E159:E161)</f>
        <v>7211545</v>
      </c>
      <c r="F162" s="12">
        <f>SUM(F159:F161)</f>
        <v>7769397</v>
      </c>
      <c r="G162" s="12">
        <f>SUM(G159:G161)</f>
        <v>7133541</v>
      </c>
      <c r="H162" s="12">
        <f>SUM(H159:H161)</f>
        <v>7850150</v>
      </c>
      <c r="I162" s="12">
        <f>SUM(I159:I161)</f>
        <v>10671478</v>
      </c>
      <c r="J162" s="45">
        <f>H162/I162</f>
        <v>0.7356197520156065</v>
      </c>
      <c r="K162" s="12">
        <f aca="true" t="shared" si="16" ref="K162:AG162">SUM(K159:K161)</f>
        <v>7348794</v>
      </c>
      <c r="L162" s="12">
        <f t="shared" si="16"/>
        <v>7637537</v>
      </c>
      <c r="M162" s="12">
        <f t="shared" si="16"/>
        <v>9946411</v>
      </c>
      <c r="N162" s="12">
        <f t="shared" si="16"/>
        <v>7318746</v>
      </c>
      <c r="O162" s="12">
        <f t="shared" si="16"/>
        <v>5664814</v>
      </c>
      <c r="P162" s="12">
        <f t="shared" si="16"/>
        <v>6265663</v>
      </c>
      <c r="Q162" s="12">
        <f t="shared" si="16"/>
        <v>5828396</v>
      </c>
      <c r="R162" s="12">
        <f t="shared" si="16"/>
        <v>6692223</v>
      </c>
      <c r="S162" s="12">
        <f t="shared" si="16"/>
        <v>6876482</v>
      </c>
      <c r="T162" s="12">
        <f t="shared" si="16"/>
        <v>6102389</v>
      </c>
      <c r="U162" s="12">
        <f t="shared" si="16"/>
        <v>5584580</v>
      </c>
      <c r="V162" s="12">
        <f t="shared" si="16"/>
        <v>5867294</v>
      </c>
      <c r="W162" s="12">
        <f t="shared" si="16"/>
        <v>5794024</v>
      </c>
      <c r="X162" s="12">
        <f t="shared" si="16"/>
        <v>6405746</v>
      </c>
      <c r="Y162" s="12">
        <f t="shared" si="16"/>
        <v>7365740</v>
      </c>
      <c r="Z162" s="12">
        <f t="shared" si="16"/>
        <v>6925739</v>
      </c>
      <c r="AA162" s="12">
        <f t="shared" si="16"/>
        <v>6958975</v>
      </c>
      <c r="AB162" s="12">
        <f t="shared" si="16"/>
        <v>7513645</v>
      </c>
      <c r="AC162" s="12">
        <f t="shared" si="16"/>
        <v>7474019</v>
      </c>
      <c r="AD162" s="12">
        <f t="shared" si="16"/>
        <v>6129242</v>
      </c>
      <c r="AE162" s="12">
        <f t="shared" si="16"/>
        <v>6417689</v>
      </c>
      <c r="AF162" s="12">
        <f t="shared" si="16"/>
        <v>5580765</v>
      </c>
      <c r="AG162" s="12">
        <f t="shared" si="16"/>
        <v>5082575</v>
      </c>
      <c r="AI162" s="15"/>
      <c r="AK162" s="15"/>
      <c r="AN162" s="2"/>
      <c r="AP162" s="2"/>
    </row>
    <row r="163" spans="35:42" ht="12.75">
      <c r="AI163" s="15"/>
      <c r="AK163" s="15"/>
      <c r="AN163" s="2"/>
      <c r="AP163" s="2"/>
    </row>
    <row r="164" spans="2:42" ht="12.75">
      <c r="B164" s="31" t="s">
        <v>1324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>
        <v>1958</v>
      </c>
      <c r="AI164" s="15">
        <v>0.030768530261007943</v>
      </c>
      <c r="AJ164">
        <v>1958</v>
      </c>
      <c r="AK164" s="15">
        <v>0.06311366025154663</v>
      </c>
      <c r="AM164" t="s">
        <v>145</v>
      </c>
      <c r="AN164" s="2">
        <v>0</v>
      </c>
      <c r="AO164">
        <v>0</v>
      </c>
      <c r="AP164" s="2"/>
    </row>
    <row r="165" spans="4:42" ht="12.75">
      <c r="D165" t="s">
        <v>259</v>
      </c>
      <c r="E165">
        <v>5702</v>
      </c>
      <c r="F165">
        <v>5551</v>
      </c>
      <c r="G165">
        <v>5369</v>
      </c>
      <c r="H165">
        <v>3958</v>
      </c>
      <c r="I165">
        <v>3958</v>
      </c>
      <c r="J165" s="45">
        <f aca="true" t="shared" si="17" ref="J165:J170">H165/I165</f>
        <v>1</v>
      </c>
      <c r="K165">
        <v>5126</v>
      </c>
      <c r="L165">
        <v>4256</v>
      </c>
      <c r="M165" s="46">
        <v>2829</v>
      </c>
      <c r="N165" s="46">
        <v>2957</v>
      </c>
      <c r="O165" s="46">
        <v>3393</v>
      </c>
      <c r="P165" s="46">
        <v>1576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34258</v>
      </c>
      <c r="AE165" s="46">
        <v>104023</v>
      </c>
      <c r="AF165" s="46">
        <v>61178</v>
      </c>
      <c r="AG165" s="46">
        <v>0</v>
      </c>
      <c r="AH165">
        <v>1959</v>
      </c>
      <c r="AI165" s="15">
        <v>0.035817298628681826</v>
      </c>
      <c r="AJ165">
        <v>1959</v>
      </c>
      <c r="AK165" s="15">
        <v>0.07668335673967758</v>
      </c>
      <c r="AM165" t="s">
        <v>579</v>
      </c>
      <c r="AN165" s="2">
        <v>79279</v>
      </c>
      <c r="AO165">
        <v>132</v>
      </c>
      <c r="AP165" s="2">
        <f>AN165/AO165</f>
        <v>600.5984848484849</v>
      </c>
    </row>
    <row r="166" spans="4:42" ht="12.75">
      <c r="D166" t="s">
        <v>1101</v>
      </c>
      <c r="E166">
        <v>317410</v>
      </c>
      <c r="F166">
        <v>186897</v>
      </c>
      <c r="G166">
        <v>59902</v>
      </c>
      <c r="H166">
        <v>132523</v>
      </c>
      <c r="I166">
        <v>198274</v>
      </c>
      <c r="J166" s="45">
        <f t="shared" si="17"/>
        <v>0.6683831465547676</v>
      </c>
      <c r="K166">
        <v>12332</v>
      </c>
      <c r="L166">
        <v>22525</v>
      </c>
      <c r="M166" s="46">
        <v>2450</v>
      </c>
      <c r="N166" s="46">
        <v>0</v>
      </c>
      <c r="O166" s="46">
        <v>0</v>
      </c>
      <c r="P166" s="46">
        <v>1284</v>
      </c>
      <c r="Q166" s="46">
        <v>0</v>
      </c>
      <c r="R166" s="46">
        <v>0</v>
      </c>
      <c r="S166" s="46">
        <v>0</v>
      </c>
      <c r="T166" s="46">
        <v>0</v>
      </c>
      <c r="U166" s="46">
        <v>627</v>
      </c>
      <c r="V166" s="46">
        <v>228</v>
      </c>
      <c r="W166" s="46">
        <v>2305</v>
      </c>
      <c r="X166" s="46">
        <v>615</v>
      </c>
      <c r="Y166" s="46">
        <v>0</v>
      </c>
      <c r="Z166" s="46">
        <v>2045</v>
      </c>
      <c r="AA166" s="46">
        <v>0</v>
      </c>
      <c r="AB166" s="46">
        <v>656</v>
      </c>
      <c r="AC166" s="46">
        <v>689</v>
      </c>
      <c r="AD166" s="46">
        <v>1134</v>
      </c>
      <c r="AE166" s="46">
        <v>457</v>
      </c>
      <c r="AF166" s="46">
        <v>1135</v>
      </c>
      <c r="AG166" s="46">
        <v>671</v>
      </c>
      <c r="AH166">
        <v>1960</v>
      </c>
      <c r="AI166" s="15">
        <v>0.03295339920211806</v>
      </c>
      <c r="AJ166">
        <v>1960</v>
      </c>
      <c r="AK166" s="15">
        <v>0.07805348099798319</v>
      </c>
      <c r="AM166" t="s">
        <v>935</v>
      </c>
      <c r="AN166" s="2">
        <v>0</v>
      </c>
      <c r="AO166">
        <v>0</v>
      </c>
      <c r="AP166" s="2"/>
    </row>
    <row r="167" spans="4:42" ht="12.75">
      <c r="D167" t="s">
        <v>365</v>
      </c>
      <c r="E167" s="10">
        <v>6610</v>
      </c>
      <c r="F167">
        <v>12978</v>
      </c>
      <c r="G167">
        <v>6527</v>
      </c>
      <c r="H167">
        <v>30978</v>
      </c>
      <c r="I167">
        <v>54170</v>
      </c>
      <c r="J167" s="45">
        <f t="shared" si="17"/>
        <v>0.5718663466863577</v>
      </c>
      <c r="K167">
        <v>52778</v>
      </c>
      <c r="L167">
        <v>43674</v>
      </c>
      <c r="M167" s="46">
        <v>128746</v>
      </c>
      <c r="N167" s="46">
        <v>116133</v>
      </c>
      <c r="O167" s="46">
        <v>29219</v>
      </c>
      <c r="P167" s="46">
        <v>62513</v>
      </c>
      <c r="Q167" s="46">
        <v>85381</v>
      </c>
      <c r="R167" s="46">
        <v>53204</v>
      </c>
      <c r="S167" s="46">
        <v>80005</v>
      </c>
      <c r="T167" s="46">
        <v>56484</v>
      </c>
      <c r="U167" s="46">
        <v>61619</v>
      </c>
      <c r="V167" s="46">
        <v>44093</v>
      </c>
      <c r="W167" s="46">
        <v>54448</v>
      </c>
      <c r="X167" s="46">
        <v>68990</v>
      </c>
      <c r="Y167" s="46">
        <v>59116</v>
      </c>
      <c r="Z167" s="46">
        <v>74853</v>
      </c>
      <c r="AA167" s="46">
        <v>107037</v>
      </c>
      <c r="AB167" s="46">
        <v>91858</v>
      </c>
      <c r="AC167" s="46">
        <v>109596</v>
      </c>
      <c r="AD167" s="46">
        <v>88901</v>
      </c>
      <c r="AE167" s="46">
        <v>79728</v>
      </c>
      <c r="AF167" s="46">
        <v>106789</v>
      </c>
      <c r="AG167" s="46">
        <v>108295</v>
      </c>
      <c r="AH167">
        <v>1961</v>
      </c>
      <c r="AI167" s="15">
        <v>0.023824923812349696</v>
      </c>
      <c r="AJ167">
        <v>1961</v>
      </c>
      <c r="AK167" s="15">
        <v>0.07922735179951573</v>
      </c>
      <c r="AM167" t="s">
        <v>346</v>
      </c>
      <c r="AN167" s="2">
        <v>32417</v>
      </c>
      <c r="AO167">
        <v>35</v>
      </c>
      <c r="AP167" s="2">
        <f>AN167/AO167</f>
        <v>926.2</v>
      </c>
    </row>
    <row r="168" spans="4:42" ht="12.75">
      <c r="D168" t="s">
        <v>226</v>
      </c>
      <c r="E168" s="10">
        <v>0</v>
      </c>
      <c r="F168">
        <v>0</v>
      </c>
      <c r="G168">
        <v>555</v>
      </c>
      <c r="H168">
        <v>5190</v>
      </c>
      <c r="I168">
        <v>5190</v>
      </c>
      <c r="J168" s="45">
        <f t="shared" si="17"/>
        <v>1</v>
      </c>
      <c r="K168">
        <v>2557</v>
      </c>
      <c r="L168">
        <v>1379</v>
      </c>
      <c r="M168" s="46">
        <v>10381</v>
      </c>
      <c r="N168" s="46">
        <v>12377</v>
      </c>
      <c r="O168" s="46">
        <v>8216</v>
      </c>
      <c r="P168" s="46">
        <v>5630</v>
      </c>
      <c r="Q168" s="46">
        <v>11177</v>
      </c>
      <c r="R168" s="46">
        <v>820</v>
      </c>
      <c r="S168" s="46">
        <v>289</v>
      </c>
      <c r="T168" s="46">
        <v>253</v>
      </c>
      <c r="U168" s="46">
        <v>845</v>
      </c>
      <c r="V168" s="46">
        <v>0</v>
      </c>
      <c r="W168" s="46">
        <v>7929</v>
      </c>
      <c r="X168" s="46">
        <v>8970</v>
      </c>
      <c r="Y168" s="46">
        <v>7006</v>
      </c>
      <c r="Z168" s="46">
        <v>6330</v>
      </c>
      <c r="AA168" s="46">
        <v>1401</v>
      </c>
      <c r="AB168" s="46">
        <v>7741</v>
      </c>
      <c r="AC168" s="46">
        <v>3961</v>
      </c>
      <c r="AD168" s="46">
        <v>4720</v>
      </c>
      <c r="AE168" s="46">
        <v>2457</v>
      </c>
      <c r="AF168" s="46">
        <v>1159</v>
      </c>
      <c r="AG168" s="46">
        <v>793</v>
      </c>
      <c r="AH168">
        <v>1962</v>
      </c>
      <c r="AI168" s="15">
        <v>0.0219120626428304</v>
      </c>
      <c r="AJ168">
        <v>1962</v>
      </c>
      <c r="AK168" s="15">
        <v>0.08968134593501488</v>
      </c>
      <c r="AM168" t="s">
        <v>1363</v>
      </c>
      <c r="AN168" s="2">
        <v>0</v>
      </c>
      <c r="AO168">
        <v>0</v>
      </c>
      <c r="AP168" s="2"/>
    </row>
    <row r="169" spans="4:42" ht="12.75">
      <c r="D169" t="s">
        <v>1334</v>
      </c>
      <c r="E169">
        <v>2982317</v>
      </c>
      <c r="F169">
        <v>3861730</v>
      </c>
      <c r="G169">
        <v>3233779</v>
      </c>
      <c r="H169">
        <v>2754335</v>
      </c>
      <c r="I169">
        <v>7641389</v>
      </c>
      <c r="J169" s="45">
        <f t="shared" si="17"/>
        <v>0.3604495203686136</v>
      </c>
      <c r="K169">
        <v>2495550</v>
      </c>
      <c r="L169">
        <v>2841330</v>
      </c>
      <c r="M169" s="46">
        <f>17996+3634165</f>
        <v>3652161</v>
      </c>
      <c r="N169" s="46">
        <f>5111+2563128</f>
        <v>2568239</v>
      </c>
      <c r="O169" s="46">
        <f>10414+2535563</f>
        <v>2545977</v>
      </c>
      <c r="P169" s="46">
        <f>4243+2973880</f>
        <v>2978123</v>
      </c>
      <c r="Q169" s="46">
        <f>3426+2318530</f>
        <v>2321956</v>
      </c>
      <c r="R169" s="46">
        <f>19951+2195906</f>
        <v>2215857</v>
      </c>
      <c r="S169" s="46">
        <f>4316+2464343</f>
        <v>2468659</v>
      </c>
      <c r="T169" s="46">
        <f>6211+2720119</f>
        <v>2726330</v>
      </c>
      <c r="U169" s="46">
        <f>22843+2475305</f>
        <v>2498148</v>
      </c>
      <c r="V169" s="46">
        <f>9192+1100869</f>
        <v>1110061</v>
      </c>
      <c r="W169" s="46">
        <f>84803+952834</f>
        <v>1037637</v>
      </c>
      <c r="X169" s="46">
        <f>3403+1022893</f>
        <v>1026296</v>
      </c>
      <c r="Y169" s="46">
        <f>5337+867839</f>
        <v>873176</v>
      </c>
      <c r="Z169" s="46">
        <f>7205+1107727</f>
        <v>1114932</v>
      </c>
      <c r="AA169" s="46">
        <f>8233+1375293</f>
        <v>1383526</v>
      </c>
      <c r="AB169" s="46">
        <f>14368+2114397</f>
        <v>2128765</v>
      </c>
      <c r="AC169" s="46">
        <f>1872+1224526</f>
        <v>1226398</v>
      </c>
      <c r="AD169" s="46">
        <f>2160+1018863</f>
        <v>1021023</v>
      </c>
      <c r="AE169" s="46">
        <f>4622+1338109</f>
        <v>1342731</v>
      </c>
      <c r="AF169" s="46">
        <f>3303+1141976</f>
        <v>1145279</v>
      </c>
      <c r="AG169" s="46">
        <f>5830+1683236</f>
        <v>1689066</v>
      </c>
      <c r="AH169">
        <v>1963</v>
      </c>
      <c r="AI169" s="15">
        <v>0.022258717924657577</v>
      </c>
      <c r="AJ169">
        <v>1963</v>
      </c>
      <c r="AK169" s="15">
        <v>0.09438685711625522</v>
      </c>
      <c r="AM169" t="s">
        <v>511</v>
      </c>
      <c r="AN169" s="2">
        <v>0</v>
      </c>
      <c r="AO169">
        <v>0</v>
      </c>
      <c r="AP169" s="2"/>
    </row>
    <row r="170" spans="4:42" ht="12.75">
      <c r="D170" t="s">
        <v>242</v>
      </c>
      <c r="E170" t="s">
        <v>16</v>
      </c>
      <c r="F170" t="s">
        <v>16</v>
      </c>
      <c r="G170" t="s">
        <v>16</v>
      </c>
      <c r="H170">
        <v>751</v>
      </c>
      <c r="I170">
        <v>1310</v>
      </c>
      <c r="J170" s="45">
        <f t="shared" si="17"/>
        <v>0.5732824427480916</v>
      </c>
      <c r="K170">
        <v>0</v>
      </c>
      <c r="L170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7</v>
      </c>
      <c r="X170" s="46">
        <v>487</v>
      </c>
      <c r="Y170" s="46">
        <v>817</v>
      </c>
      <c r="Z170" s="46">
        <v>4455</v>
      </c>
      <c r="AA170" s="46">
        <v>120</v>
      </c>
      <c r="AB170" s="46">
        <v>600</v>
      </c>
      <c r="AC170" s="46">
        <v>21672</v>
      </c>
      <c r="AD170" s="46">
        <v>22879</v>
      </c>
      <c r="AE170" s="46">
        <v>24007</v>
      </c>
      <c r="AF170" s="46">
        <v>16820</v>
      </c>
      <c r="AG170" s="46">
        <v>8429</v>
      </c>
      <c r="AI170" s="15"/>
      <c r="AK170" s="15"/>
      <c r="AN170" s="2"/>
      <c r="AP170" s="2"/>
    </row>
    <row r="171" spans="4:42" ht="12.75">
      <c r="D171" t="s">
        <v>539</v>
      </c>
      <c r="E171" t="s">
        <v>16</v>
      </c>
      <c r="F171" t="s">
        <v>16</v>
      </c>
      <c r="G171" t="s">
        <v>16</v>
      </c>
      <c r="H171" t="s">
        <v>16</v>
      </c>
      <c r="I171" t="s">
        <v>16</v>
      </c>
      <c r="J171" s="45"/>
      <c r="K171" t="s">
        <v>16</v>
      </c>
      <c r="L171" t="s">
        <v>16</v>
      </c>
      <c r="M171" s="46" t="s">
        <v>16</v>
      </c>
      <c r="N171" s="46" t="s">
        <v>16</v>
      </c>
      <c r="O171" s="46" t="s">
        <v>16</v>
      </c>
      <c r="P171" s="46" t="s">
        <v>16</v>
      </c>
      <c r="Q171" s="46" t="s">
        <v>16</v>
      </c>
      <c r="R171" s="46" t="s">
        <v>16</v>
      </c>
      <c r="S171" s="46" t="s">
        <v>16</v>
      </c>
      <c r="T171" s="46" t="s">
        <v>16</v>
      </c>
      <c r="U171" s="46" t="s">
        <v>16</v>
      </c>
      <c r="V171" s="46" t="s">
        <v>16</v>
      </c>
      <c r="W171" s="46" t="s">
        <v>16</v>
      </c>
      <c r="X171" s="46" t="s">
        <v>16</v>
      </c>
      <c r="Y171" s="46" t="s">
        <v>16</v>
      </c>
      <c r="Z171" s="46" t="s">
        <v>16</v>
      </c>
      <c r="AA171" s="46" t="s">
        <v>16</v>
      </c>
      <c r="AB171" s="46" t="s">
        <v>16</v>
      </c>
      <c r="AC171" s="46" t="s">
        <v>16</v>
      </c>
      <c r="AD171" s="46">
        <v>0</v>
      </c>
      <c r="AE171" s="46">
        <v>0</v>
      </c>
      <c r="AF171" s="46">
        <v>0</v>
      </c>
      <c r="AG171" s="46">
        <v>245</v>
      </c>
      <c r="AI171" s="15"/>
      <c r="AK171" s="15"/>
      <c r="AN171" s="2"/>
      <c r="AP171" s="2"/>
    </row>
    <row r="172" spans="4:42" ht="12.75">
      <c r="D172" t="s">
        <v>616</v>
      </c>
      <c r="E172">
        <v>802459</v>
      </c>
      <c r="F172">
        <v>781415</v>
      </c>
      <c r="G172">
        <v>610048</v>
      </c>
      <c r="H172">
        <v>566126</v>
      </c>
      <c r="I172">
        <v>566126</v>
      </c>
      <c r="J172" s="45">
        <f>H172/I172</f>
        <v>1</v>
      </c>
      <c r="K172">
        <v>420585</v>
      </c>
      <c r="L172">
        <v>373879</v>
      </c>
      <c r="M172" s="46">
        <v>297845</v>
      </c>
      <c r="N172" s="46">
        <v>330995</v>
      </c>
      <c r="O172" s="46">
        <v>325979</v>
      </c>
      <c r="P172" s="46">
        <v>304685</v>
      </c>
      <c r="Q172" s="46">
        <v>195021</v>
      </c>
      <c r="R172" s="46">
        <v>371616</v>
      </c>
      <c r="S172" s="46">
        <v>376209</v>
      </c>
      <c r="T172" s="46">
        <v>300937</v>
      </c>
      <c r="U172" s="46">
        <v>273901</v>
      </c>
      <c r="V172" s="46">
        <v>350150</v>
      </c>
      <c r="W172" s="46">
        <v>282214</v>
      </c>
      <c r="X172" s="46">
        <v>344570</v>
      </c>
      <c r="Y172" s="46">
        <v>316141</v>
      </c>
      <c r="Z172" s="46">
        <v>268439</v>
      </c>
      <c r="AA172" s="46">
        <v>170288</v>
      </c>
      <c r="AB172" s="46">
        <v>144143</v>
      </c>
      <c r="AC172" s="46">
        <v>132965</v>
      </c>
      <c r="AD172" s="46">
        <v>151655</v>
      </c>
      <c r="AE172" s="46">
        <v>104546</v>
      </c>
      <c r="AF172" s="46">
        <v>137768</v>
      </c>
      <c r="AG172" s="46">
        <v>152298</v>
      </c>
      <c r="AH172">
        <v>1964</v>
      </c>
      <c r="AI172" s="15">
        <v>0.02435369123475866</v>
      </c>
      <c r="AJ172">
        <v>1964</v>
      </c>
      <c r="AK172" s="15">
        <v>0.10445460903233897</v>
      </c>
      <c r="AM172" s="13" t="s">
        <v>1375</v>
      </c>
      <c r="AN172" s="3">
        <f>SUM(AN148:AN169)</f>
        <v>112484</v>
      </c>
      <c r="AO172" s="4">
        <f>SUM(AO148:AO169)</f>
        <v>537.3333333333333</v>
      </c>
      <c r="AP172" s="3">
        <f>AN172/AO172</f>
        <v>209.3374689826303</v>
      </c>
    </row>
    <row r="173" spans="4:42" ht="12.75">
      <c r="D173" t="s">
        <v>568</v>
      </c>
      <c r="E173" t="s">
        <v>16</v>
      </c>
      <c r="F173" t="s">
        <v>16</v>
      </c>
      <c r="G173" t="s">
        <v>16</v>
      </c>
      <c r="H173" t="s">
        <v>16</v>
      </c>
      <c r="I173" t="s">
        <v>16</v>
      </c>
      <c r="J173" s="45"/>
      <c r="K173" t="s">
        <v>16</v>
      </c>
      <c r="L173" t="s">
        <v>16</v>
      </c>
      <c r="M173" t="s">
        <v>16</v>
      </c>
      <c r="N173" t="s">
        <v>16</v>
      </c>
      <c r="O173" t="s">
        <v>16</v>
      </c>
      <c r="P173" t="s">
        <v>16</v>
      </c>
      <c r="Q173" t="s">
        <v>16</v>
      </c>
      <c r="R173" t="s">
        <v>16</v>
      </c>
      <c r="S173" t="s">
        <v>16</v>
      </c>
      <c r="T173" s="46">
        <v>14064</v>
      </c>
      <c r="U173" s="46">
        <v>15828</v>
      </c>
      <c r="V173" s="46">
        <v>9348</v>
      </c>
      <c r="W173" s="46">
        <v>1924</v>
      </c>
      <c r="X173" s="46">
        <v>3330</v>
      </c>
      <c r="Y173" s="46">
        <v>4291</v>
      </c>
      <c r="Z173" s="46">
        <v>5826</v>
      </c>
      <c r="AA173" s="46">
        <v>6434</v>
      </c>
      <c r="AB173" s="46">
        <v>4420</v>
      </c>
      <c r="AC173" s="46">
        <v>15302</v>
      </c>
      <c r="AD173" s="46">
        <v>23838</v>
      </c>
      <c r="AE173" s="46">
        <v>871</v>
      </c>
      <c r="AF173" s="46">
        <v>14120</v>
      </c>
      <c r="AG173" s="46">
        <v>51132</v>
      </c>
      <c r="AI173" s="15"/>
      <c r="AK173" s="15"/>
      <c r="AM173" s="13"/>
      <c r="AN173" s="3"/>
      <c r="AO173" s="4"/>
      <c r="AP173" s="3"/>
    </row>
    <row r="174" spans="4:42" ht="12.75">
      <c r="D174" t="s">
        <v>668</v>
      </c>
      <c r="E174" t="s">
        <v>16</v>
      </c>
      <c r="F174" t="s">
        <v>16</v>
      </c>
      <c r="G174" t="s">
        <v>16</v>
      </c>
      <c r="H174" t="s">
        <v>16</v>
      </c>
      <c r="I174" t="s">
        <v>16</v>
      </c>
      <c r="J174" s="45"/>
      <c r="K174" t="s">
        <v>16</v>
      </c>
      <c r="L174" t="s">
        <v>16</v>
      </c>
      <c r="M174" t="s">
        <v>16</v>
      </c>
      <c r="N174" t="s">
        <v>16</v>
      </c>
      <c r="O174" t="s">
        <v>16</v>
      </c>
      <c r="P174" t="s">
        <v>16</v>
      </c>
      <c r="Q174" t="s">
        <v>16</v>
      </c>
      <c r="R174" t="s">
        <v>16</v>
      </c>
      <c r="S174" t="s">
        <v>16</v>
      </c>
      <c r="T174" s="46">
        <v>18648</v>
      </c>
      <c r="U174" s="46">
        <v>19840</v>
      </c>
      <c r="V174" s="46">
        <v>25090</v>
      </c>
      <c r="W174" s="46">
        <v>26707</v>
      </c>
      <c r="X174" s="46">
        <v>28275</v>
      </c>
      <c r="Y174" s="46">
        <v>26675</v>
      </c>
      <c r="Z174" s="46">
        <v>20010</v>
      </c>
      <c r="AA174" s="46">
        <v>29915</v>
      </c>
      <c r="AB174" s="46">
        <v>26770</v>
      </c>
      <c r="AC174" s="46">
        <v>15156</v>
      </c>
      <c r="AD174" s="46">
        <v>31722</v>
      </c>
      <c r="AE174" s="46">
        <v>54374</v>
      </c>
      <c r="AF174" s="46">
        <v>70859</v>
      </c>
      <c r="AG174" s="46">
        <v>58338</v>
      </c>
      <c r="AI174" s="15"/>
      <c r="AK174" s="15"/>
      <c r="AM174" s="13"/>
      <c r="AN174" s="3"/>
      <c r="AO174" s="4"/>
      <c r="AP174" s="3"/>
    </row>
    <row r="175" spans="4:42" ht="12.75">
      <c r="D175" t="s">
        <v>142</v>
      </c>
      <c r="E175" t="s">
        <v>16</v>
      </c>
      <c r="F175" t="s">
        <v>16</v>
      </c>
      <c r="G175" t="s">
        <v>16</v>
      </c>
      <c r="H175" t="s">
        <v>16</v>
      </c>
      <c r="I175" t="s">
        <v>16</v>
      </c>
      <c r="J175" s="45"/>
      <c r="K175" t="s">
        <v>16</v>
      </c>
      <c r="L175" t="s">
        <v>16</v>
      </c>
      <c r="M175" t="s">
        <v>16</v>
      </c>
      <c r="N175" t="s">
        <v>16</v>
      </c>
      <c r="O175" t="s">
        <v>16</v>
      </c>
      <c r="P175" t="s">
        <v>16</v>
      </c>
      <c r="Q175" t="s">
        <v>16</v>
      </c>
      <c r="R175" t="s">
        <v>16</v>
      </c>
      <c r="S175" t="s">
        <v>16</v>
      </c>
      <c r="T175" t="s">
        <v>16</v>
      </c>
      <c r="U175" t="s">
        <v>16</v>
      </c>
      <c r="V175" t="s">
        <v>16</v>
      </c>
      <c r="W175" t="s">
        <v>16</v>
      </c>
      <c r="X175" t="s">
        <v>16</v>
      </c>
      <c r="Y175" s="46">
        <v>0</v>
      </c>
      <c r="Z175" s="46">
        <v>0</v>
      </c>
      <c r="AA175" s="46">
        <v>1312</v>
      </c>
      <c r="AB175" s="46">
        <v>0</v>
      </c>
      <c r="AC175" s="46">
        <v>0</v>
      </c>
      <c r="AD175" s="46">
        <v>0</v>
      </c>
      <c r="AE175" s="46">
        <v>0</v>
      </c>
      <c r="AF175" s="46">
        <v>638</v>
      </c>
      <c r="AG175" s="46">
        <v>11317</v>
      </c>
      <c r="AI175" s="15"/>
      <c r="AK175" s="15"/>
      <c r="AM175" s="13"/>
      <c r="AN175" s="3"/>
      <c r="AO175" s="4"/>
      <c r="AP175" s="3"/>
    </row>
    <row r="176" spans="4:42" ht="12.75">
      <c r="D176" t="s">
        <v>1426</v>
      </c>
      <c r="E176" t="s">
        <v>16</v>
      </c>
      <c r="F176" t="s">
        <v>16</v>
      </c>
      <c r="G176" t="s">
        <v>16</v>
      </c>
      <c r="H176" t="s">
        <v>16</v>
      </c>
      <c r="I176" t="s">
        <v>16</v>
      </c>
      <c r="J176" s="45"/>
      <c r="K176" t="s">
        <v>16</v>
      </c>
      <c r="L176" t="s">
        <v>16</v>
      </c>
      <c r="M176" t="s">
        <v>16</v>
      </c>
      <c r="N176" t="s">
        <v>16</v>
      </c>
      <c r="O176" t="s">
        <v>16</v>
      </c>
      <c r="P176" t="s">
        <v>16</v>
      </c>
      <c r="Q176" t="s">
        <v>16</v>
      </c>
      <c r="R176" t="s">
        <v>16</v>
      </c>
      <c r="S176" t="s">
        <v>16</v>
      </c>
      <c r="T176" t="s">
        <v>16</v>
      </c>
      <c r="U176" t="s">
        <v>16</v>
      </c>
      <c r="V176" t="s">
        <v>16</v>
      </c>
      <c r="W176" t="s">
        <v>16</v>
      </c>
      <c r="X176" t="s">
        <v>16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1184</v>
      </c>
      <c r="AE176" s="46">
        <v>872</v>
      </c>
      <c r="AF176" s="46">
        <v>15513</v>
      </c>
      <c r="AG176" s="46">
        <v>6763</v>
      </c>
      <c r="AI176" s="15"/>
      <c r="AK176" s="15"/>
      <c r="AM176" s="13"/>
      <c r="AN176" s="3"/>
      <c r="AO176" s="4"/>
      <c r="AP176" s="3"/>
    </row>
    <row r="177" spans="4:42" ht="12.75">
      <c r="D177" t="s">
        <v>428</v>
      </c>
      <c r="E177" t="s">
        <v>16</v>
      </c>
      <c r="F177" t="s">
        <v>16</v>
      </c>
      <c r="G177" t="s">
        <v>16</v>
      </c>
      <c r="H177" t="s">
        <v>16</v>
      </c>
      <c r="I177" t="s">
        <v>16</v>
      </c>
      <c r="J177" s="45"/>
      <c r="K177" t="s">
        <v>16</v>
      </c>
      <c r="L177" t="s">
        <v>16</v>
      </c>
      <c r="M177" t="s">
        <v>16</v>
      </c>
      <c r="N177" t="s">
        <v>16</v>
      </c>
      <c r="O177" t="s">
        <v>16</v>
      </c>
      <c r="P177" t="s">
        <v>16</v>
      </c>
      <c r="Q177" t="s">
        <v>16</v>
      </c>
      <c r="R177" t="s">
        <v>16</v>
      </c>
      <c r="S177" t="s">
        <v>16</v>
      </c>
      <c r="T177" t="s">
        <v>16</v>
      </c>
      <c r="U177" t="s">
        <v>16</v>
      </c>
      <c r="V177" t="s">
        <v>16</v>
      </c>
      <c r="W177" t="s">
        <v>16</v>
      </c>
      <c r="X177" t="s">
        <v>16</v>
      </c>
      <c r="Y177" s="46">
        <v>7</v>
      </c>
      <c r="Z177" s="46">
        <v>0</v>
      </c>
      <c r="AA177" s="46">
        <v>11603</v>
      </c>
      <c r="AB177" s="46">
        <v>82861</v>
      </c>
      <c r="AC177" s="46">
        <v>58988</v>
      </c>
      <c r="AD177" s="46">
        <v>53839</v>
      </c>
      <c r="AE177" s="46">
        <v>9641</v>
      </c>
      <c r="AF177" s="46">
        <v>766</v>
      </c>
      <c r="AG177" s="46">
        <v>43153</v>
      </c>
      <c r="AI177" s="15"/>
      <c r="AK177" s="15"/>
      <c r="AM177" s="13"/>
      <c r="AN177" s="3"/>
      <c r="AO177" s="4"/>
      <c r="AP177" s="3"/>
    </row>
    <row r="178" spans="4:37" ht="12.75">
      <c r="D178" t="s">
        <v>1375</v>
      </c>
      <c r="E178" s="12">
        <f>SUM(E165:E172)</f>
        <v>4114498</v>
      </c>
      <c r="F178" s="12">
        <f>SUM(F165:F172)</f>
        <v>4848571</v>
      </c>
      <c r="G178" s="12">
        <f>SUM(G165:G172)</f>
        <v>3916180</v>
      </c>
      <c r="H178" s="12">
        <f>SUM(H165:H172)</f>
        <v>3493861</v>
      </c>
      <c r="I178" s="12">
        <f>SUM(I165:I172)</f>
        <v>8470417</v>
      </c>
      <c r="J178" s="45">
        <f>H178/I178</f>
        <v>0.4124780397470396</v>
      </c>
      <c r="K178" s="12">
        <f aca="true" t="shared" si="18" ref="K178:T178">SUM(K165:K172)</f>
        <v>2988928</v>
      </c>
      <c r="L178" s="12">
        <f t="shared" si="18"/>
        <v>3287043</v>
      </c>
      <c r="M178" s="12">
        <f t="shared" si="18"/>
        <v>4094412</v>
      </c>
      <c r="N178" s="12">
        <f t="shared" si="18"/>
        <v>3030701</v>
      </c>
      <c r="O178" s="12">
        <f t="shared" si="18"/>
        <v>2912784</v>
      </c>
      <c r="P178" s="12">
        <f t="shared" si="18"/>
        <v>3353811</v>
      </c>
      <c r="Q178" s="12">
        <f t="shared" si="18"/>
        <v>2613535</v>
      </c>
      <c r="R178" s="12">
        <f t="shared" si="18"/>
        <v>2641497</v>
      </c>
      <c r="S178" s="12">
        <f t="shared" si="18"/>
        <v>2925162</v>
      </c>
      <c r="T178" s="12">
        <f t="shared" si="18"/>
        <v>3084004</v>
      </c>
      <c r="U178" s="12">
        <f>SUM(U165:U174)</f>
        <v>2870808</v>
      </c>
      <c r="V178" s="12">
        <f>SUM(V165:V174)</f>
        <v>1538970</v>
      </c>
      <c r="W178" s="12">
        <f>SUM(W165:W174)</f>
        <v>1413171</v>
      </c>
      <c r="X178" s="12">
        <f>SUM(X165:X174)</f>
        <v>1481533</v>
      </c>
      <c r="Y178" s="12">
        <f aca="true" t="shared" si="19" ref="Y178:AG178">SUM(Y165:Y177)</f>
        <v>1287229</v>
      </c>
      <c r="Z178" s="12">
        <f t="shared" si="19"/>
        <v>1496890</v>
      </c>
      <c r="AA178" s="12">
        <f t="shared" si="19"/>
        <v>1711636</v>
      </c>
      <c r="AB178" s="12">
        <f t="shared" si="19"/>
        <v>2487814</v>
      </c>
      <c r="AC178" s="12">
        <f t="shared" si="19"/>
        <v>1584727</v>
      </c>
      <c r="AD178" s="12">
        <f t="shared" si="19"/>
        <v>1435153</v>
      </c>
      <c r="AE178" s="12">
        <f t="shared" si="19"/>
        <v>1723707</v>
      </c>
      <c r="AF178" s="12">
        <f t="shared" si="19"/>
        <v>1572024</v>
      </c>
      <c r="AG178" s="12">
        <f t="shared" si="19"/>
        <v>2130500</v>
      </c>
      <c r="AH178">
        <v>1965</v>
      </c>
      <c r="AI178" s="15">
        <v>0.025897627464111273</v>
      </c>
      <c r="AJ178">
        <v>1965</v>
      </c>
      <c r="AK178" s="15">
        <v>0.11473100485433405</v>
      </c>
    </row>
    <row r="179" spans="5:39" ht="12.75">
      <c r="E179" s="18">
        <f>E178/E147</f>
        <v>0.009043169317804163</v>
      </c>
      <c r="F179" s="18">
        <f>F178/F147</f>
        <v>0.010779248293821824</v>
      </c>
      <c r="G179" s="18">
        <f>G178/G147</f>
        <v>0.010669801707743697</v>
      </c>
      <c r="H179" s="18">
        <f>H178/H147</f>
        <v>0.009097340731617772</v>
      </c>
      <c r="I179" s="18"/>
      <c r="J179" s="18"/>
      <c r="K179" s="18">
        <f aca="true" t="shared" si="20" ref="K179:AG179">K178/K147</f>
        <v>0.008869959521859382</v>
      </c>
      <c r="L179" s="18">
        <f t="shared" si="20"/>
        <v>0.011010688971366554</v>
      </c>
      <c r="M179" s="18">
        <f t="shared" si="20"/>
        <v>0.014948513813247542</v>
      </c>
      <c r="N179" s="18">
        <f t="shared" si="20"/>
        <v>0.012184753381971525</v>
      </c>
      <c r="O179" s="18">
        <f t="shared" si="20"/>
        <v>0.011864853766686707</v>
      </c>
      <c r="P179" s="18">
        <f t="shared" si="20"/>
        <v>0.014168536636571194</v>
      </c>
      <c r="Q179" s="18">
        <f t="shared" si="20"/>
        <v>0.011854492626073642</v>
      </c>
      <c r="R179" s="18">
        <f t="shared" si="20"/>
        <v>0.011830905280804807</v>
      </c>
      <c r="S179" s="18">
        <f t="shared" si="20"/>
        <v>0.014475240144295454</v>
      </c>
      <c r="T179" s="18">
        <f t="shared" si="20"/>
        <v>0.016245497766831665</v>
      </c>
      <c r="U179" s="18">
        <f t="shared" si="20"/>
        <v>0.01551052422983719</v>
      </c>
      <c r="V179" s="18">
        <f t="shared" si="20"/>
        <v>0.008132933427598283</v>
      </c>
      <c r="W179" s="18">
        <f t="shared" si="20"/>
        <v>0.007707620712396644</v>
      </c>
      <c r="X179" s="18">
        <f t="shared" si="20"/>
        <v>0.007815604089718773</v>
      </c>
      <c r="Y179" s="18">
        <f t="shared" si="20"/>
        <v>0.006387081578982585</v>
      </c>
      <c r="Z179" s="18">
        <f t="shared" si="20"/>
        <v>0.006879588970192784</v>
      </c>
      <c r="AA179" s="18">
        <f t="shared" si="20"/>
        <v>0.007696208669522978</v>
      </c>
      <c r="AB179" s="18">
        <f t="shared" si="20"/>
        <v>0.0115505572982534</v>
      </c>
      <c r="AC179" s="18">
        <f t="shared" si="20"/>
        <v>0.008023732669802318</v>
      </c>
      <c r="AD179" s="18">
        <f t="shared" si="20"/>
        <v>0.006972913633560038</v>
      </c>
      <c r="AE179" s="18">
        <f t="shared" si="20"/>
        <v>0.008219099307768877</v>
      </c>
      <c r="AF179" s="18">
        <f t="shared" si="20"/>
        <v>0.007398836609067243</v>
      </c>
      <c r="AG179" s="18">
        <f t="shared" si="20"/>
        <v>0.01037599746246106</v>
      </c>
      <c r="AH179">
        <v>1966</v>
      </c>
      <c r="AI179" s="15">
        <v>0.024587903510830473</v>
      </c>
      <c r="AJ179">
        <v>1966</v>
      </c>
      <c r="AK179" s="15">
        <v>0.11591253872647057</v>
      </c>
      <c r="AM179" t="s">
        <v>1288</v>
      </c>
    </row>
    <row r="180" spans="34:42" ht="12.75">
      <c r="AH180">
        <v>1967</v>
      </c>
      <c r="AI180" s="15">
        <v>0.024244970602611646</v>
      </c>
      <c r="AJ180">
        <v>1967</v>
      </c>
      <c r="AK180" s="15">
        <v>0.10674184928938789</v>
      </c>
      <c r="AM180" t="s">
        <v>225</v>
      </c>
      <c r="AN180" s="2">
        <v>288</v>
      </c>
      <c r="AO180">
        <v>1</v>
      </c>
      <c r="AP180" s="2">
        <f>AN180/AO180</f>
        <v>288</v>
      </c>
    </row>
    <row r="181" spans="2:42" ht="12.75">
      <c r="B181" s="31" t="s">
        <v>1118</v>
      </c>
      <c r="C181" s="31"/>
      <c r="D181" s="31"/>
      <c r="E181" s="47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>
        <v>1968</v>
      </c>
      <c r="AI181" s="15">
        <v>0.025204431910796375</v>
      </c>
      <c r="AJ181">
        <v>1968</v>
      </c>
      <c r="AK181" s="15">
        <v>0.10559269185657887</v>
      </c>
      <c r="AM181" t="s">
        <v>331</v>
      </c>
      <c r="AN181" s="2">
        <v>0</v>
      </c>
      <c r="AO181">
        <v>0</v>
      </c>
      <c r="AP181" s="2"/>
    </row>
    <row r="182" spans="4:42" ht="12.75">
      <c r="D182" t="s">
        <v>808</v>
      </c>
      <c r="E182">
        <v>1471</v>
      </c>
      <c r="F182">
        <v>0</v>
      </c>
      <c r="G182">
        <v>434</v>
      </c>
      <c r="H182">
        <v>3167</v>
      </c>
      <c r="I182">
        <v>8222</v>
      </c>
      <c r="J182" s="45">
        <f>H182/I182</f>
        <v>0.3851860861104354</v>
      </c>
      <c r="K182" s="49">
        <v>0</v>
      </c>
      <c r="L182" s="49">
        <v>0</v>
      </c>
      <c r="M182" s="49">
        <v>722</v>
      </c>
      <c r="N182" s="49">
        <v>95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78</v>
      </c>
      <c r="U182" s="49">
        <v>48</v>
      </c>
      <c r="V182" s="49">
        <v>200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2602</v>
      </c>
      <c r="AC182" s="49">
        <v>6000</v>
      </c>
      <c r="AD182" s="49">
        <v>1952</v>
      </c>
      <c r="AE182" s="49">
        <v>1631</v>
      </c>
      <c r="AF182" s="49">
        <v>3563</v>
      </c>
      <c r="AG182" s="49">
        <v>5433</v>
      </c>
      <c r="AH182">
        <v>1969</v>
      </c>
      <c r="AI182" s="15">
        <v>0.028071348937491743</v>
      </c>
      <c r="AJ182">
        <v>1969</v>
      </c>
      <c r="AK182" s="15">
        <v>0.11311863161027276</v>
      </c>
      <c r="AM182" t="s">
        <v>519</v>
      </c>
      <c r="AN182" s="2">
        <v>25138</v>
      </c>
      <c r="AO182">
        <v>85</v>
      </c>
      <c r="AP182" s="2">
        <f>AN182/AO182</f>
        <v>295.74117647058824</v>
      </c>
    </row>
    <row r="183" spans="4:42" ht="12.75">
      <c r="D183" t="s">
        <v>1059</v>
      </c>
      <c r="E183">
        <v>1250496</v>
      </c>
      <c r="F183">
        <v>1003477</v>
      </c>
      <c r="G183">
        <v>1128589</v>
      </c>
      <c r="H183">
        <v>1092857</v>
      </c>
      <c r="I183">
        <v>1359393</v>
      </c>
      <c r="J183" s="45">
        <f>H183/I183</f>
        <v>0.8039301364653194</v>
      </c>
      <c r="K183" s="49">
        <v>1167613</v>
      </c>
      <c r="L183" s="49">
        <v>1283952</v>
      </c>
      <c r="M183" s="49">
        <v>1732744</v>
      </c>
      <c r="N183" s="49">
        <v>1562360</v>
      </c>
      <c r="O183" s="49">
        <v>1248041</v>
      </c>
      <c r="P183" s="49">
        <v>1316755</v>
      </c>
      <c r="Q183" s="49">
        <v>1398720</v>
      </c>
      <c r="R183" s="49">
        <v>1515737</v>
      </c>
      <c r="S183" s="49">
        <v>1816839</v>
      </c>
      <c r="T183" s="49">
        <v>1677847</v>
      </c>
      <c r="U183" s="49">
        <v>1320964</v>
      </c>
      <c r="V183" s="49">
        <v>1392859</v>
      </c>
      <c r="W183" s="49">
        <v>1344367</v>
      </c>
      <c r="X183" s="49">
        <v>1193907</v>
      </c>
      <c r="Y183" s="49">
        <v>1227124</v>
      </c>
      <c r="Z183" s="49">
        <v>1243727</v>
      </c>
      <c r="AA183" s="49">
        <v>1330952</v>
      </c>
      <c r="AB183" s="49">
        <v>1426834</v>
      </c>
      <c r="AC183" s="49">
        <v>1197186</v>
      </c>
      <c r="AD183" s="49">
        <v>1065354</v>
      </c>
      <c r="AE183" s="49">
        <v>1122082</v>
      </c>
      <c r="AF183" s="49">
        <v>1018025</v>
      </c>
      <c r="AG183" s="49">
        <v>913232</v>
      </c>
      <c r="AH183">
        <v>1970</v>
      </c>
      <c r="AI183" s="15">
        <v>0.027266539775118816</v>
      </c>
      <c r="AJ183">
        <v>1970</v>
      </c>
      <c r="AK183" s="15">
        <v>0.11895121184247912</v>
      </c>
      <c r="AM183" t="s">
        <v>97</v>
      </c>
      <c r="AN183" s="2">
        <v>0</v>
      </c>
      <c r="AO183">
        <v>0</v>
      </c>
      <c r="AP183" s="2"/>
    </row>
    <row r="184" spans="4:42" ht="12.75">
      <c r="D184" t="s">
        <v>376</v>
      </c>
      <c r="E184" t="s">
        <v>16</v>
      </c>
      <c r="F184" t="s">
        <v>16</v>
      </c>
      <c r="G184" t="s">
        <v>16</v>
      </c>
      <c r="H184" t="s">
        <v>16</v>
      </c>
      <c r="I184" t="s">
        <v>16</v>
      </c>
      <c r="J184" s="45"/>
      <c r="K184" s="49"/>
      <c r="L184" s="49"/>
      <c r="M184" s="49"/>
      <c r="N184" s="49"/>
      <c r="O184" s="49"/>
      <c r="P184" s="49"/>
      <c r="Q184" s="49"/>
      <c r="R184" s="49"/>
      <c r="S184" s="49"/>
      <c r="T184" s="49">
        <v>0</v>
      </c>
      <c r="U184" s="49">
        <v>10</v>
      </c>
      <c r="V184" s="49">
        <v>180</v>
      </c>
      <c r="W184" s="49">
        <v>28</v>
      </c>
      <c r="X184" s="49">
        <v>0</v>
      </c>
      <c r="Y184" s="49">
        <v>0</v>
      </c>
      <c r="Z184" s="49">
        <v>0</v>
      </c>
      <c r="AA184" s="49">
        <v>0</v>
      </c>
      <c r="AB184" s="49">
        <v>157</v>
      </c>
      <c r="AC184" s="49">
        <v>0</v>
      </c>
      <c r="AI184" s="15"/>
      <c r="AK184" s="15"/>
      <c r="AN184" s="2"/>
      <c r="AP184" s="2"/>
    </row>
    <row r="185" spans="4:42" ht="12.75">
      <c r="D185" t="s">
        <v>188</v>
      </c>
      <c r="E185" t="s">
        <v>16</v>
      </c>
      <c r="F185" t="s">
        <v>16</v>
      </c>
      <c r="G185" t="s">
        <v>16</v>
      </c>
      <c r="H185" t="s">
        <v>16</v>
      </c>
      <c r="I185" t="s">
        <v>16</v>
      </c>
      <c r="J185" s="45"/>
      <c r="K185" s="49"/>
      <c r="L185" s="49"/>
      <c r="M185" s="49"/>
      <c r="N185" s="49"/>
      <c r="O185" s="49"/>
      <c r="P185" s="49"/>
      <c r="Q185" s="49"/>
      <c r="R185" s="49"/>
      <c r="S185" s="49"/>
      <c r="T185" s="49">
        <v>3336</v>
      </c>
      <c r="U185" s="49">
        <v>5205</v>
      </c>
      <c r="V185" s="49">
        <v>13009</v>
      </c>
      <c r="W185" s="49">
        <v>12164</v>
      </c>
      <c r="X185" s="49">
        <v>5845</v>
      </c>
      <c r="Y185" s="49">
        <v>9903</v>
      </c>
      <c r="Z185" s="49">
        <v>11855</v>
      </c>
      <c r="AA185" s="49">
        <v>11258</v>
      </c>
      <c r="AB185" s="49">
        <v>125604</v>
      </c>
      <c r="AC185" s="49">
        <v>19029</v>
      </c>
      <c r="AD185" s="49">
        <v>27219</v>
      </c>
      <c r="AE185" s="49">
        <v>20563</v>
      </c>
      <c r="AF185" s="49">
        <v>33612</v>
      </c>
      <c r="AG185" s="49">
        <v>14064</v>
      </c>
      <c r="AI185" s="15"/>
      <c r="AK185" s="15"/>
      <c r="AN185" s="2"/>
      <c r="AP185" s="2"/>
    </row>
    <row r="186" spans="4:42" ht="12.75">
      <c r="D186" t="s">
        <v>323</v>
      </c>
      <c r="E186" t="s">
        <v>16</v>
      </c>
      <c r="F186" t="s">
        <v>16</v>
      </c>
      <c r="G186" t="s">
        <v>16</v>
      </c>
      <c r="H186" t="s">
        <v>16</v>
      </c>
      <c r="I186" t="s">
        <v>16</v>
      </c>
      <c r="J186" s="45"/>
      <c r="K186" s="49"/>
      <c r="L186" s="49"/>
      <c r="M186" s="49"/>
      <c r="N186" s="49"/>
      <c r="O186" s="49"/>
      <c r="P186" s="49"/>
      <c r="Q186" s="49"/>
      <c r="R186" s="49"/>
      <c r="S186" s="49"/>
      <c r="T186" s="49">
        <v>0</v>
      </c>
      <c r="U186" s="49">
        <v>6</v>
      </c>
      <c r="V186" s="49">
        <v>0</v>
      </c>
      <c r="W186" s="49">
        <v>540</v>
      </c>
      <c r="X186" s="49">
        <v>0</v>
      </c>
      <c r="Y186" s="49">
        <v>577</v>
      </c>
      <c r="Z186" s="49">
        <v>716</v>
      </c>
      <c r="AA186" s="49">
        <v>2010</v>
      </c>
      <c r="AB186" s="49">
        <v>34494</v>
      </c>
      <c r="AC186" s="49">
        <v>1237</v>
      </c>
      <c r="AD186" s="49">
        <v>601</v>
      </c>
      <c r="AE186" s="49">
        <v>902</v>
      </c>
      <c r="AF186" s="49">
        <v>2528</v>
      </c>
      <c r="AG186" s="49">
        <v>11076</v>
      </c>
      <c r="AI186" s="15"/>
      <c r="AK186" s="15"/>
      <c r="AN186" s="2"/>
      <c r="AP186" s="2"/>
    </row>
    <row r="187" spans="4:42" ht="12.75">
      <c r="D187" t="s">
        <v>495</v>
      </c>
      <c r="E187" t="s">
        <v>16</v>
      </c>
      <c r="F187" t="s">
        <v>16</v>
      </c>
      <c r="G187" t="s">
        <v>16</v>
      </c>
      <c r="H187" t="s">
        <v>16</v>
      </c>
      <c r="I187" t="s">
        <v>16</v>
      </c>
      <c r="J187" s="45"/>
      <c r="K187" s="49"/>
      <c r="L187" s="49"/>
      <c r="M187" s="49"/>
      <c r="N187" s="49"/>
      <c r="O187" s="49"/>
      <c r="P187" s="49"/>
      <c r="Q187" s="49"/>
      <c r="R187" s="49"/>
      <c r="S187" s="49"/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504</v>
      </c>
      <c r="Z187" s="49">
        <v>1892</v>
      </c>
      <c r="AA187" s="49">
        <v>1459</v>
      </c>
      <c r="AB187" s="49">
        <v>2423</v>
      </c>
      <c r="AC187" s="49">
        <v>2107</v>
      </c>
      <c r="AD187" s="49">
        <v>2474</v>
      </c>
      <c r="AE187" s="49">
        <v>3847</v>
      </c>
      <c r="AF187" s="49">
        <v>2328</v>
      </c>
      <c r="AG187" s="49">
        <v>0</v>
      </c>
      <c r="AI187" s="15"/>
      <c r="AK187" s="15"/>
      <c r="AN187" s="2"/>
      <c r="AP187" s="2"/>
    </row>
    <row r="188" spans="4:42" ht="12.75">
      <c r="D188" t="s">
        <v>749</v>
      </c>
      <c r="E188" t="s">
        <v>16</v>
      </c>
      <c r="F188" t="s">
        <v>16</v>
      </c>
      <c r="G188" t="s">
        <v>16</v>
      </c>
      <c r="H188" t="s">
        <v>16</v>
      </c>
      <c r="I188" t="s">
        <v>16</v>
      </c>
      <c r="J188" s="45"/>
      <c r="K188" s="49"/>
      <c r="L188" s="49"/>
      <c r="M188" s="49"/>
      <c r="N188" s="49"/>
      <c r="O188" s="49"/>
      <c r="P188" s="49"/>
      <c r="Q188" s="49"/>
      <c r="R188" s="49"/>
      <c r="S188" s="49"/>
      <c r="T188" s="49">
        <v>45036</v>
      </c>
      <c r="U188" s="49">
        <v>36277</v>
      </c>
      <c r="V188" s="49">
        <v>37168</v>
      </c>
      <c r="W188" s="49">
        <v>3156</v>
      </c>
      <c r="X188" s="49">
        <v>12178</v>
      </c>
      <c r="Y188" s="49">
        <v>13316</v>
      </c>
      <c r="Z188" s="49">
        <v>15624</v>
      </c>
      <c r="AA188" s="49">
        <v>41352</v>
      </c>
      <c r="AB188" s="49">
        <v>35550</v>
      </c>
      <c r="AC188" s="49">
        <v>44657</v>
      </c>
      <c r="AD188" s="49">
        <v>60244</v>
      </c>
      <c r="AE188" s="49">
        <v>89101</v>
      </c>
      <c r="AF188" s="49">
        <v>66154</v>
      </c>
      <c r="AG188" s="49">
        <v>46483</v>
      </c>
      <c r="AI188" s="15"/>
      <c r="AK188" s="15"/>
      <c r="AN188" s="2"/>
      <c r="AP188" s="2"/>
    </row>
    <row r="189" spans="4:42" ht="12.75">
      <c r="D189" t="s">
        <v>699</v>
      </c>
      <c r="E189" t="s">
        <v>16</v>
      </c>
      <c r="F189" t="s">
        <v>16</v>
      </c>
      <c r="G189" t="s">
        <v>16</v>
      </c>
      <c r="H189" t="s">
        <v>16</v>
      </c>
      <c r="I189" t="s">
        <v>16</v>
      </c>
      <c r="J189" s="45"/>
      <c r="K189" s="49"/>
      <c r="L189" s="49"/>
      <c r="M189" s="49"/>
      <c r="N189" s="49"/>
      <c r="O189" s="49"/>
      <c r="P189" s="49"/>
      <c r="Q189" s="49"/>
      <c r="R189" s="49"/>
      <c r="S189" s="49"/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5392</v>
      </c>
      <c r="AC189" s="49">
        <v>4858</v>
      </c>
      <c r="AD189" s="49">
        <v>0</v>
      </c>
      <c r="AE189" s="49">
        <v>588</v>
      </c>
      <c r="AF189" s="49">
        <v>239</v>
      </c>
      <c r="AG189" s="49">
        <v>0</v>
      </c>
      <c r="AI189" s="15"/>
      <c r="AK189" s="15"/>
      <c r="AN189" s="2"/>
      <c r="AP189" s="2"/>
    </row>
    <row r="190" spans="4:42" ht="12.75">
      <c r="D190" t="s">
        <v>1058</v>
      </c>
      <c r="E190" t="s">
        <v>16</v>
      </c>
      <c r="F190" t="s">
        <v>16</v>
      </c>
      <c r="G190" t="s">
        <v>16</v>
      </c>
      <c r="H190" t="s">
        <v>16</v>
      </c>
      <c r="I190" t="s">
        <v>16</v>
      </c>
      <c r="J190" s="45"/>
      <c r="K190" s="49"/>
      <c r="L190" s="49"/>
      <c r="M190" s="49"/>
      <c r="N190" s="49"/>
      <c r="O190" s="49"/>
      <c r="P190" s="49"/>
      <c r="Q190" s="49"/>
      <c r="R190" s="49"/>
      <c r="S190" s="49"/>
      <c r="T190" s="49">
        <v>14076</v>
      </c>
      <c r="U190" s="49">
        <v>15852</v>
      </c>
      <c r="V190" s="49">
        <v>15732</v>
      </c>
      <c r="W190" s="49">
        <v>44921</v>
      </c>
      <c r="X190" s="49">
        <v>42269</v>
      </c>
      <c r="Y190" s="49">
        <v>21493</v>
      </c>
      <c r="Z190" s="49">
        <v>23559</v>
      </c>
      <c r="AA190" s="49">
        <v>16740</v>
      </c>
      <c r="AB190" s="49">
        <v>50963</v>
      </c>
      <c r="AC190" s="49">
        <v>70994</v>
      </c>
      <c r="AD190" s="49">
        <v>36834</v>
      </c>
      <c r="AE190" s="49">
        <v>29797</v>
      </c>
      <c r="AF190" s="49">
        <v>62875</v>
      </c>
      <c r="AG190" s="49">
        <v>33115</v>
      </c>
      <c r="AI190" s="15"/>
      <c r="AK190" s="15"/>
      <c r="AN190" s="2"/>
      <c r="AP190" s="2"/>
    </row>
    <row r="191" spans="4:42" ht="12.75">
      <c r="D191" t="s">
        <v>1375</v>
      </c>
      <c r="E191" s="12">
        <f>SUM(E182:E183)</f>
        <v>1251967</v>
      </c>
      <c r="F191" s="12">
        <f>SUM(F182:F183)</f>
        <v>1003477</v>
      </c>
      <c r="G191" s="12">
        <f>SUM(G182:G183)</f>
        <v>1129023</v>
      </c>
      <c r="H191" s="12">
        <f>SUM(H182:H183)</f>
        <v>1096024</v>
      </c>
      <c r="I191" s="12">
        <f>SUM(I182:I183)</f>
        <v>1367615</v>
      </c>
      <c r="J191" s="45">
        <f>H191/I191</f>
        <v>0.8014126782756843</v>
      </c>
      <c r="K191" s="12">
        <f aca="true" t="shared" si="21" ref="K191:S191">SUM(K182:K183)</f>
        <v>1167613</v>
      </c>
      <c r="L191" s="12">
        <f t="shared" si="21"/>
        <v>1283952</v>
      </c>
      <c r="M191" s="12">
        <f t="shared" si="21"/>
        <v>1733466</v>
      </c>
      <c r="N191" s="12">
        <f t="shared" si="21"/>
        <v>1562455</v>
      </c>
      <c r="O191" s="12">
        <f t="shared" si="21"/>
        <v>1248041</v>
      </c>
      <c r="P191" s="12">
        <f t="shared" si="21"/>
        <v>1316755</v>
      </c>
      <c r="Q191" s="12">
        <f t="shared" si="21"/>
        <v>1398720</v>
      </c>
      <c r="R191" s="12">
        <f t="shared" si="21"/>
        <v>1515737</v>
      </c>
      <c r="S191" s="12">
        <f t="shared" si="21"/>
        <v>1816839</v>
      </c>
      <c r="T191" s="12">
        <f aca="true" t="shared" si="22" ref="T191:AG191">SUM(T182:T190)</f>
        <v>1740373</v>
      </c>
      <c r="U191" s="12">
        <f t="shared" si="22"/>
        <v>1378362</v>
      </c>
      <c r="V191" s="12">
        <f t="shared" si="22"/>
        <v>1459148</v>
      </c>
      <c r="W191" s="12">
        <f t="shared" si="22"/>
        <v>1405176</v>
      </c>
      <c r="X191" s="12">
        <f t="shared" si="22"/>
        <v>1254199</v>
      </c>
      <c r="Y191" s="12">
        <f t="shared" si="22"/>
        <v>1272917</v>
      </c>
      <c r="Z191" s="12">
        <f t="shared" si="22"/>
        <v>1297373</v>
      </c>
      <c r="AA191" s="12">
        <f t="shared" si="22"/>
        <v>1403771</v>
      </c>
      <c r="AB191" s="12">
        <f t="shared" si="22"/>
        <v>1684019</v>
      </c>
      <c r="AC191" s="12">
        <f t="shared" si="22"/>
        <v>1346068</v>
      </c>
      <c r="AD191" s="12">
        <f t="shared" si="22"/>
        <v>1194678</v>
      </c>
      <c r="AE191" s="12">
        <f t="shared" si="22"/>
        <v>1268511</v>
      </c>
      <c r="AF191" s="12">
        <f t="shared" si="22"/>
        <v>1189324</v>
      </c>
      <c r="AG191" s="12">
        <f t="shared" si="22"/>
        <v>1023403</v>
      </c>
      <c r="AH191">
        <v>1971</v>
      </c>
      <c r="AI191" s="15">
        <v>0.04708231935268734</v>
      </c>
      <c r="AJ191">
        <v>1971</v>
      </c>
      <c r="AK191" s="15">
        <v>0.10796044453175055</v>
      </c>
      <c r="AM191" t="s">
        <v>196</v>
      </c>
      <c r="AN191" s="2">
        <v>0</v>
      </c>
      <c r="AO191">
        <v>0</v>
      </c>
      <c r="AP191" s="2"/>
    </row>
    <row r="192" spans="34:42" ht="12.75">
      <c r="AH192">
        <v>1972</v>
      </c>
      <c r="AI192" s="15">
        <v>0.09872729556630445</v>
      </c>
      <c r="AJ192">
        <v>1972</v>
      </c>
      <c r="AK192" s="15">
        <v>0.1325326095694934</v>
      </c>
      <c r="AM192" t="s">
        <v>89</v>
      </c>
      <c r="AN192" s="2">
        <v>0</v>
      </c>
      <c r="AO192">
        <v>0</v>
      </c>
      <c r="AP192" s="2"/>
    </row>
    <row r="193" spans="2:42" ht="12.75">
      <c r="B193" s="31" t="s">
        <v>1126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>
        <v>1973</v>
      </c>
      <c r="AI193" s="15">
        <v>0.10716309070189808</v>
      </c>
      <c r="AJ193">
        <v>1973</v>
      </c>
      <c r="AK193" s="15">
        <v>0.14088951604287597</v>
      </c>
      <c r="AM193" t="s">
        <v>1388</v>
      </c>
      <c r="AN193" s="2">
        <v>0</v>
      </c>
      <c r="AO193">
        <v>0</v>
      </c>
      <c r="AP193" s="2"/>
    </row>
    <row r="194" spans="4:42" ht="12.75">
      <c r="D194" t="s">
        <v>653</v>
      </c>
      <c r="E194">
        <v>715768</v>
      </c>
      <c r="F194">
        <v>579796</v>
      </c>
      <c r="G194">
        <v>607030</v>
      </c>
      <c r="H194">
        <v>645120</v>
      </c>
      <c r="I194">
        <v>1053092</v>
      </c>
      <c r="J194" s="45">
        <f>H194/I194</f>
        <v>0.6125960504875168</v>
      </c>
      <c r="K194" s="49">
        <v>372098</v>
      </c>
      <c r="L194" s="49">
        <v>526816</v>
      </c>
      <c r="M194" s="49">
        <v>784344</v>
      </c>
      <c r="N194" s="49">
        <v>370293</v>
      </c>
      <c r="O194" s="49">
        <v>327693</v>
      </c>
      <c r="P194" s="49">
        <v>380463</v>
      </c>
      <c r="Q194" s="49">
        <v>397133</v>
      </c>
      <c r="R194" s="49">
        <v>311379</v>
      </c>
      <c r="S194" s="49">
        <v>351876</v>
      </c>
      <c r="T194" s="49">
        <v>291895</v>
      </c>
      <c r="U194" s="49">
        <v>354315</v>
      </c>
      <c r="V194" s="49">
        <v>348547</v>
      </c>
      <c r="W194" s="49">
        <v>313021</v>
      </c>
      <c r="X194" s="49">
        <v>291063</v>
      </c>
      <c r="Y194" s="49">
        <v>308711</v>
      </c>
      <c r="Z194" s="49">
        <v>304190</v>
      </c>
      <c r="AA194" s="49">
        <v>297620</v>
      </c>
      <c r="AB194" s="49">
        <v>240259</v>
      </c>
      <c r="AC194" s="49">
        <v>341917</v>
      </c>
      <c r="AD194" s="49">
        <v>342725</v>
      </c>
      <c r="AE194" s="49">
        <v>388437</v>
      </c>
      <c r="AF194" s="49">
        <v>364305</v>
      </c>
      <c r="AG194" s="49">
        <v>350075</v>
      </c>
      <c r="AH194">
        <v>1974</v>
      </c>
      <c r="AI194" s="15">
        <v>0.09428941057614444</v>
      </c>
      <c r="AJ194">
        <v>1974</v>
      </c>
      <c r="AK194" s="15">
        <v>0.1355604669147227</v>
      </c>
      <c r="AM194" t="s">
        <v>594</v>
      </c>
      <c r="AN194" s="2">
        <v>0</v>
      </c>
      <c r="AO194">
        <v>0</v>
      </c>
      <c r="AP194" s="2"/>
    </row>
    <row r="195" spans="4:42" ht="12.75">
      <c r="D195" t="s">
        <v>1375</v>
      </c>
      <c r="E195" s="12">
        <f>SUM(E194)</f>
        <v>715768</v>
      </c>
      <c r="F195" s="12">
        <f>SUM(F194)</f>
        <v>579796</v>
      </c>
      <c r="G195" s="12">
        <f>SUM(G194)</f>
        <v>607030</v>
      </c>
      <c r="H195" s="12">
        <f>SUM(H194)</f>
        <v>645120</v>
      </c>
      <c r="I195" s="12">
        <f>SUM(I194)</f>
        <v>1053092</v>
      </c>
      <c r="J195" s="45">
        <f>H195/I195</f>
        <v>0.6125960504875168</v>
      </c>
      <c r="K195" s="12">
        <f aca="true" t="shared" si="23" ref="K195:AG195">SUM(K194)</f>
        <v>372098</v>
      </c>
      <c r="L195" s="12">
        <f t="shared" si="23"/>
        <v>526816</v>
      </c>
      <c r="M195" s="12">
        <f t="shared" si="23"/>
        <v>784344</v>
      </c>
      <c r="N195" s="12">
        <f t="shared" si="23"/>
        <v>370293</v>
      </c>
      <c r="O195" s="12">
        <f t="shared" si="23"/>
        <v>327693</v>
      </c>
      <c r="P195" s="12">
        <f t="shared" si="23"/>
        <v>380463</v>
      </c>
      <c r="Q195" s="12">
        <f t="shared" si="23"/>
        <v>397133</v>
      </c>
      <c r="R195" s="12">
        <f t="shared" si="23"/>
        <v>311379</v>
      </c>
      <c r="S195" s="12">
        <f t="shared" si="23"/>
        <v>351876</v>
      </c>
      <c r="T195" s="12">
        <f t="shared" si="23"/>
        <v>291895</v>
      </c>
      <c r="U195" s="12">
        <f t="shared" si="23"/>
        <v>354315</v>
      </c>
      <c r="V195" s="12">
        <f t="shared" si="23"/>
        <v>348547</v>
      </c>
      <c r="W195" s="12">
        <f t="shared" si="23"/>
        <v>313021</v>
      </c>
      <c r="X195" s="12">
        <f t="shared" si="23"/>
        <v>291063</v>
      </c>
      <c r="Y195" s="12">
        <f t="shared" si="23"/>
        <v>308711</v>
      </c>
      <c r="Z195" s="12">
        <f t="shared" si="23"/>
        <v>304190</v>
      </c>
      <c r="AA195" s="12">
        <f t="shared" si="23"/>
        <v>297620</v>
      </c>
      <c r="AB195" s="12">
        <f t="shared" si="23"/>
        <v>240259</v>
      </c>
      <c r="AC195" s="12">
        <f t="shared" si="23"/>
        <v>341917</v>
      </c>
      <c r="AD195" s="12">
        <f t="shared" si="23"/>
        <v>342725</v>
      </c>
      <c r="AE195" s="12">
        <f t="shared" si="23"/>
        <v>388437</v>
      </c>
      <c r="AF195" s="12">
        <f t="shared" si="23"/>
        <v>364305</v>
      </c>
      <c r="AG195" s="12">
        <f t="shared" si="23"/>
        <v>350075</v>
      </c>
      <c r="AH195">
        <v>1975</v>
      </c>
      <c r="AI195" s="15">
        <v>0.09199566797626378</v>
      </c>
      <c r="AJ195">
        <v>1975</v>
      </c>
      <c r="AK195" s="15">
        <v>0.14625251339113</v>
      </c>
      <c r="AM195" t="s">
        <v>669</v>
      </c>
      <c r="AN195" s="2">
        <v>1094</v>
      </c>
      <c r="AO195">
        <v>1</v>
      </c>
      <c r="AP195" s="2">
        <f>AN195/AO195</f>
        <v>1094</v>
      </c>
    </row>
    <row r="196" spans="34:42" ht="12.75">
      <c r="AH196">
        <v>1976</v>
      </c>
      <c r="AI196" s="15">
        <v>0.09785087123807659</v>
      </c>
      <c r="AJ196">
        <v>1976</v>
      </c>
      <c r="AK196" s="15">
        <v>0.13997893594319247</v>
      </c>
      <c r="AM196" t="s">
        <v>939</v>
      </c>
      <c r="AN196" s="2">
        <v>746456</v>
      </c>
      <c r="AO196">
        <v>516</v>
      </c>
      <c r="AP196" s="2">
        <f>AN196/AO196</f>
        <v>1446.6201550387598</v>
      </c>
    </row>
    <row r="197" spans="2:42" ht="12.75">
      <c r="B197" s="31" t="s">
        <v>1135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>
        <v>1977</v>
      </c>
      <c r="AI197" s="15">
        <v>0.09887279746355604</v>
      </c>
      <c r="AJ197">
        <v>1977</v>
      </c>
      <c r="AK197" s="15">
        <v>0.15217848988788338</v>
      </c>
      <c r="AM197" t="s">
        <v>66</v>
      </c>
      <c r="AN197" s="2">
        <v>0</v>
      </c>
      <c r="AO197">
        <v>0</v>
      </c>
      <c r="AP197" s="2"/>
    </row>
    <row r="198" spans="4:42" ht="12.75">
      <c r="D198" t="s">
        <v>440</v>
      </c>
      <c r="E198">
        <v>6032</v>
      </c>
      <c r="F198">
        <v>9925</v>
      </c>
      <c r="G198">
        <v>26494</v>
      </c>
      <c r="H198">
        <v>16484</v>
      </c>
      <c r="I198">
        <v>34543</v>
      </c>
      <c r="J198" s="45">
        <f>H198/I198</f>
        <v>0.47720232753379843</v>
      </c>
      <c r="K198" s="49">
        <v>0</v>
      </c>
      <c r="L198" s="49">
        <v>0</v>
      </c>
      <c r="M198" s="49">
        <v>0</v>
      </c>
      <c r="N198" t="s">
        <v>16</v>
      </c>
      <c r="X198" t="s">
        <v>16</v>
      </c>
      <c r="Y198" t="s">
        <v>16</v>
      </c>
      <c r="Z198" t="s">
        <v>16</v>
      </c>
      <c r="AA198" t="s">
        <v>16</v>
      </c>
      <c r="AB198" t="s">
        <v>16</v>
      </c>
      <c r="AC198" t="s">
        <v>16</v>
      </c>
      <c r="AM198" t="s">
        <v>1028</v>
      </c>
      <c r="AN198" s="2">
        <v>12089331</v>
      </c>
      <c r="AO198">
        <v>13076</v>
      </c>
      <c r="AP198" s="2">
        <f>AN198/AO198</f>
        <v>924.5435148363414</v>
      </c>
    </row>
    <row r="199" spans="4:42" ht="12.75">
      <c r="D199" t="s">
        <v>1366</v>
      </c>
      <c r="E199">
        <v>0</v>
      </c>
      <c r="F199">
        <v>0</v>
      </c>
      <c r="G199">
        <v>0</v>
      </c>
      <c r="H199">
        <v>0</v>
      </c>
      <c r="I199">
        <v>0</v>
      </c>
      <c r="J199" s="45"/>
      <c r="K199" s="49">
        <v>579</v>
      </c>
      <c r="L199" s="49"/>
      <c r="M199" s="49">
        <v>1851</v>
      </c>
      <c r="N199" s="49">
        <v>0</v>
      </c>
      <c r="O199" s="49">
        <v>720</v>
      </c>
      <c r="P199" s="49">
        <v>790</v>
      </c>
      <c r="Q199" s="49">
        <v>61</v>
      </c>
      <c r="R199" s="49">
        <v>0</v>
      </c>
      <c r="S199" s="49">
        <v>0</v>
      </c>
      <c r="T199" s="49" t="s">
        <v>16</v>
      </c>
      <c r="U199" t="s">
        <v>16</v>
      </c>
      <c r="V199" t="s">
        <v>16</v>
      </c>
      <c r="W199" s="49" t="s">
        <v>16</v>
      </c>
      <c r="X199" s="49" t="s">
        <v>16</v>
      </c>
      <c r="Y199" s="49" t="s">
        <v>16</v>
      </c>
      <c r="Z199" s="49" t="s">
        <v>16</v>
      </c>
      <c r="AA199" s="49" t="s">
        <v>16</v>
      </c>
      <c r="AB199" s="49" t="s">
        <v>16</v>
      </c>
      <c r="AC199" s="49" t="s">
        <v>16</v>
      </c>
      <c r="AH199" s="15">
        <f>AK197+AI197</f>
        <v>0.25105128735143944</v>
      </c>
      <c r="AM199" t="s">
        <v>1031</v>
      </c>
      <c r="AN199" s="2">
        <v>5398578</v>
      </c>
      <c r="AO199">
        <v>7915</v>
      </c>
      <c r="AP199" s="2">
        <f>AN199/AO199</f>
        <v>682.0692356285534</v>
      </c>
    </row>
    <row r="200" spans="4:42" ht="12.75">
      <c r="D200" t="s">
        <v>223</v>
      </c>
      <c r="E200">
        <v>0</v>
      </c>
      <c r="F200">
        <v>0</v>
      </c>
      <c r="G200">
        <v>0</v>
      </c>
      <c r="H200">
        <v>0</v>
      </c>
      <c r="I200">
        <v>0</v>
      </c>
      <c r="J200" s="45"/>
      <c r="K200" s="49"/>
      <c r="L200" s="49">
        <v>0</v>
      </c>
      <c r="M200" s="49">
        <v>0</v>
      </c>
      <c r="N200" s="49">
        <v>2688</v>
      </c>
      <c r="O200" s="49">
        <v>0</v>
      </c>
      <c r="P200" s="49">
        <v>0</v>
      </c>
      <c r="Q200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308</v>
      </c>
      <c r="Y200" s="49">
        <v>613</v>
      </c>
      <c r="Z200" s="49">
        <v>645</v>
      </c>
      <c r="AA200" s="49">
        <v>1514</v>
      </c>
      <c r="AB200" s="49">
        <v>2005</v>
      </c>
      <c r="AC200" s="49">
        <v>1377</v>
      </c>
      <c r="AD200" s="49">
        <v>1713</v>
      </c>
      <c r="AE200" s="49">
        <v>3343</v>
      </c>
      <c r="AF200" s="49">
        <v>2126</v>
      </c>
      <c r="AG200" s="49">
        <v>0</v>
      </c>
      <c r="AH200" s="15">
        <f>AK147+AI147</f>
        <v>0.10254855913520047</v>
      </c>
      <c r="AM200" s="13" t="s">
        <v>1375</v>
      </c>
      <c r="AN200" s="3">
        <f>SUM(AN180:AN199)</f>
        <v>18260885</v>
      </c>
      <c r="AO200" s="4">
        <f>SUM(AO180:AO199)</f>
        <v>21594</v>
      </c>
      <c r="AP200" s="3">
        <f>AN200/AO200</f>
        <v>845.6462443271279</v>
      </c>
    </row>
    <row r="201" spans="4:33" ht="12.75">
      <c r="D201" t="s">
        <v>332</v>
      </c>
      <c r="E201">
        <v>0</v>
      </c>
      <c r="F201">
        <v>10317</v>
      </c>
      <c r="G201">
        <v>0</v>
      </c>
      <c r="H201">
        <v>0</v>
      </c>
      <c r="I201">
        <v>0</v>
      </c>
      <c r="J201" s="45"/>
      <c r="K201" s="49">
        <v>16853</v>
      </c>
      <c r="L201" s="49">
        <v>0</v>
      </c>
      <c r="M201" s="49">
        <v>1354</v>
      </c>
      <c r="N201" s="49">
        <v>0</v>
      </c>
      <c r="O201" s="49">
        <v>451</v>
      </c>
      <c r="P201" s="49">
        <v>9207</v>
      </c>
      <c r="Q201" s="49">
        <v>8336</v>
      </c>
      <c r="R201" s="49">
        <v>5807</v>
      </c>
      <c r="S201" s="49">
        <v>7144</v>
      </c>
      <c r="T201" s="49">
        <v>6602</v>
      </c>
      <c r="U201" s="49">
        <v>5304</v>
      </c>
      <c r="V201" s="49">
        <v>5326</v>
      </c>
      <c r="W201" s="49">
        <v>5287</v>
      </c>
      <c r="X201" s="49">
        <v>10042</v>
      </c>
      <c r="Y201" s="49">
        <v>14425</v>
      </c>
      <c r="Z201" s="49">
        <v>11064</v>
      </c>
      <c r="AA201" s="49">
        <v>14655</v>
      </c>
      <c r="AB201" s="49">
        <v>57388</v>
      </c>
      <c r="AC201" s="49">
        <v>35729</v>
      </c>
      <c r="AD201" s="49">
        <v>141964</v>
      </c>
      <c r="AE201" s="49">
        <v>580501</v>
      </c>
      <c r="AF201" s="49">
        <v>606355</v>
      </c>
      <c r="AG201" s="49">
        <v>775006</v>
      </c>
    </row>
    <row r="202" spans="4:39" ht="12.75">
      <c r="D202" t="s">
        <v>338</v>
      </c>
      <c r="E202">
        <v>844</v>
      </c>
      <c r="F202">
        <v>13220</v>
      </c>
      <c r="G202">
        <v>0</v>
      </c>
      <c r="H202">
        <v>1025</v>
      </c>
      <c r="I202">
        <v>2661</v>
      </c>
      <c r="J202" s="45">
        <f>H202/I202</f>
        <v>0.3851935362645622</v>
      </c>
      <c r="K202" s="49">
        <v>643</v>
      </c>
      <c r="L202" s="49">
        <v>1897</v>
      </c>
      <c r="M202" s="49">
        <v>0</v>
      </c>
      <c r="N202" s="49">
        <v>0</v>
      </c>
      <c r="O202" s="49">
        <v>0</v>
      </c>
      <c r="P202" s="49">
        <v>3291</v>
      </c>
      <c r="Q202" s="49">
        <v>1507</v>
      </c>
      <c r="R202" s="49">
        <v>865</v>
      </c>
      <c r="S202" s="49">
        <v>2446</v>
      </c>
      <c r="T202" s="49">
        <v>4333</v>
      </c>
      <c r="U202" s="49">
        <v>2551</v>
      </c>
      <c r="V202" s="49">
        <v>2606</v>
      </c>
      <c r="W202" s="49">
        <v>22348</v>
      </c>
      <c r="X202" s="49">
        <v>29170</v>
      </c>
      <c r="Y202" s="49">
        <v>66338</v>
      </c>
      <c r="Z202" s="49">
        <v>78822</v>
      </c>
      <c r="AA202" s="49">
        <v>74727</v>
      </c>
      <c r="AB202" s="49">
        <v>146791</v>
      </c>
      <c r="AC202" s="49">
        <v>135682</v>
      </c>
      <c r="AD202" s="49">
        <v>139377</v>
      </c>
      <c r="AE202" s="49">
        <v>175229</v>
      </c>
      <c r="AF202" s="49">
        <v>138807</v>
      </c>
      <c r="AG202" s="49">
        <v>136868</v>
      </c>
      <c r="AH202">
        <v>1977</v>
      </c>
      <c r="AI202" s="18">
        <v>0.009043169317804163</v>
      </c>
      <c r="AJ202" s="20">
        <f>AI202/$AI$230*100</f>
        <v>223.95065914319537</v>
      </c>
      <c r="AM202" t="s">
        <v>1301</v>
      </c>
    </row>
    <row r="203" spans="4:42" ht="12.75">
      <c r="D203" t="s">
        <v>858</v>
      </c>
      <c r="E203">
        <v>0</v>
      </c>
      <c r="F203">
        <v>0</v>
      </c>
      <c r="G203">
        <v>0</v>
      </c>
      <c r="H203">
        <v>0</v>
      </c>
      <c r="I203">
        <v>0</v>
      </c>
      <c r="J203" s="45"/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t="s">
        <v>16</v>
      </c>
      <c r="U203" t="s">
        <v>16</v>
      </c>
      <c r="V203" t="s">
        <v>16</v>
      </c>
      <c r="W203" t="s">
        <v>16</v>
      </c>
      <c r="X203" t="s">
        <v>16</v>
      </c>
      <c r="Y203" t="s">
        <v>16</v>
      </c>
      <c r="Z203" t="s">
        <v>16</v>
      </c>
      <c r="AA203" t="s">
        <v>16</v>
      </c>
      <c r="AB203" t="s">
        <v>16</v>
      </c>
      <c r="AC203" t="s">
        <v>16</v>
      </c>
      <c r="AH203">
        <v>1976</v>
      </c>
      <c r="AI203" s="18">
        <v>0.010779248293821824</v>
      </c>
      <c r="AJ203" s="20">
        <f>AI203/$AI$230*100</f>
        <v>266.94399669337685</v>
      </c>
      <c r="AM203" t="s">
        <v>61</v>
      </c>
      <c r="AN203" s="2">
        <v>778099</v>
      </c>
      <c r="AO203">
        <v>829</v>
      </c>
      <c r="AP203" s="2">
        <f>AN203/AO203</f>
        <v>938.599517490953</v>
      </c>
    </row>
    <row r="204" spans="4:42" ht="12.75">
      <c r="D204" t="s">
        <v>736</v>
      </c>
      <c r="E204">
        <v>1005206</v>
      </c>
      <c r="F204">
        <v>780028</v>
      </c>
      <c r="G204">
        <v>947006</v>
      </c>
      <c r="H204">
        <v>935854</v>
      </c>
      <c r="I204">
        <v>946343</v>
      </c>
      <c r="J204" s="45">
        <f>H204/I204</f>
        <v>0.9889162808833584</v>
      </c>
      <c r="K204" s="49">
        <v>280040</v>
      </c>
      <c r="L204" s="49">
        <v>11346</v>
      </c>
      <c r="M204" s="49">
        <v>460586</v>
      </c>
      <c r="N204" s="49">
        <v>328313</v>
      </c>
      <c r="O204" s="49">
        <v>369999</v>
      </c>
      <c r="P204" s="49">
        <v>447521</v>
      </c>
      <c r="Q204" s="49">
        <v>376929</v>
      </c>
      <c r="R204" s="49">
        <v>299005</v>
      </c>
      <c r="S204" s="49">
        <v>283782</v>
      </c>
      <c r="T204" s="49">
        <v>215757</v>
      </c>
      <c r="U204" s="49">
        <v>191768</v>
      </c>
      <c r="V204" s="49">
        <v>248925</v>
      </c>
      <c r="W204" s="49">
        <v>225860</v>
      </c>
      <c r="X204" s="49">
        <v>208463</v>
      </c>
      <c r="Y204" s="49">
        <v>238844</v>
      </c>
      <c r="Z204" s="49">
        <v>202146</v>
      </c>
      <c r="AA204" s="49">
        <v>167911</v>
      </c>
      <c r="AB204" s="49">
        <v>205872</v>
      </c>
      <c r="AC204" s="49">
        <v>274651</v>
      </c>
      <c r="AD204" s="49">
        <v>225791</v>
      </c>
      <c r="AE204" s="49">
        <v>199323</v>
      </c>
      <c r="AF204" s="49">
        <v>257519</v>
      </c>
      <c r="AG204" s="49">
        <v>308203</v>
      </c>
      <c r="AH204">
        <v>1975</v>
      </c>
      <c r="AI204" s="18">
        <v>0.010669801707743697</v>
      </c>
      <c r="AJ204" s="20">
        <f>AI204/$AI$230*100</f>
        <v>264.23359348939033</v>
      </c>
      <c r="AM204" t="s">
        <v>571</v>
      </c>
      <c r="AN204" s="2">
        <v>7853005</v>
      </c>
      <c r="AO204">
        <v>3479</v>
      </c>
      <c r="AP204" s="2">
        <f>AN204/AO204</f>
        <v>2257.259269905145</v>
      </c>
    </row>
    <row r="205" spans="4:42" ht="12.75">
      <c r="D205" t="s">
        <v>187</v>
      </c>
      <c r="E205" t="s">
        <v>16</v>
      </c>
      <c r="F205" t="s">
        <v>16</v>
      </c>
      <c r="G205" t="s">
        <v>16</v>
      </c>
      <c r="H205" t="s">
        <v>16</v>
      </c>
      <c r="I205" t="s">
        <v>16</v>
      </c>
      <c r="J205" s="45"/>
      <c r="K205" t="s">
        <v>16</v>
      </c>
      <c r="L205" t="s">
        <v>16</v>
      </c>
      <c r="M205" t="s">
        <v>16</v>
      </c>
      <c r="N205" t="s">
        <v>16</v>
      </c>
      <c r="O205" t="s">
        <v>16</v>
      </c>
      <c r="P205" t="s">
        <v>16</v>
      </c>
      <c r="Q205" t="s">
        <v>16</v>
      </c>
      <c r="R205" t="s">
        <v>16</v>
      </c>
      <c r="S205" t="s">
        <v>16</v>
      </c>
      <c r="T205" t="s">
        <v>16</v>
      </c>
      <c r="U205" t="s">
        <v>16</v>
      </c>
      <c r="V205" t="s">
        <v>16</v>
      </c>
      <c r="W205" t="s">
        <v>16</v>
      </c>
      <c r="X205" t="s">
        <v>16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1213</v>
      </c>
      <c r="AG205" s="49">
        <v>0</v>
      </c>
      <c r="AI205" s="18"/>
      <c r="AJ205" s="20"/>
      <c r="AN205" s="2"/>
      <c r="AP205" s="2"/>
    </row>
    <row r="206" spans="4:42" ht="12.75">
      <c r="D206" t="s">
        <v>19</v>
      </c>
      <c r="E206">
        <v>0</v>
      </c>
      <c r="F206">
        <v>0</v>
      </c>
      <c r="G206">
        <v>0</v>
      </c>
      <c r="H206">
        <v>0</v>
      </c>
      <c r="I206">
        <v>0</v>
      </c>
      <c r="J206" s="45"/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4644</v>
      </c>
      <c r="U206" s="49">
        <v>4138</v>
      </c>
      <c r="V206" s="49">
        <v>175744</v>
      </c>
      <c r="W206" s="49">
        <v>126621</v>
      </c>
      <c r="X206" s="49">
        <v>121839</v>
      </c>
      <c r="Y206" s="49">
        <v>122100</v>
      </c>
      <c r="Z206" s="49">
        <v>83593</v>
      </c>
      <c r="AA206" s="49">
        <v>62616</v>
      </c>
      <c r="AB206" s="49">
        <v>136290</v>
      </c>
      <c r="AC206" s="49">
        <v>162895</v>
      </c>
      <c r="AD206" s="49">
        <v>80527</v>
      </c>
      <c r="AE206" s="49">
        <v>34222</v>
      </c>
      <c r="AF206" s="49">
        <v>64372</v>
      </c>
      <c r="AG206" s="49">
        <v>0</v>
      </c>
      <c r="AH206">
        <v>1974</v>
      </c>
      <c r="AI206" s="18">
        <v>0.009097340731617772</v>
      </c>
      <c r="AJ206" s="20">
        <f aca="true" t="shared" si="24" ref="AJ206:AJ212">AI206/$AI$230*100</f>
        <v>225.29219366543322</v>
      </c>
      <c r="AM206" t="s">
        <v>78</v>
      </c>
      <c r="AN206" s="2">
        <v>398428</v>
      </c>
      <c r="AO206">
        <v>386</v>
      </c>
      <c r="AP206" s="2">
        <f>AN206/AO206</f>
        <v>1032.19689119171</v>
      </c>
    </row>
    <row r="207" spans="4:42" ht="12.75">
      <c r="D207" t="s">
        <v>234</v>
      </c>
      <c r="E207">
        <v>60335</v>
      </c>
      <c r="F207">
        <v>97023</v>
      </c>
      <c r="G207">
        <v>89491</v>
      </c>
      <c r="H207">
        <v>143118</v>
      </c>
      <c r="I207">
        <v>143118</v>
      </c>
      <c r="J207" s="45">
        <f>H207/I207</f>
        <v>1</v>
      </c>
      <c r="K207" s="49">
        <v>165247</v>
      </c>
      <c r="L207" s="49">
        <v>171461</v>
      </c>
      <c r="M207" s="49">
        <v>211751</v>
      </c>
      <c r="N207" s="49">
        <v>218647</v>
      </c>
      <c r="O207" s="49">
        <v>162603</v>
      </c>
      <c r="P207" s="49">
        <v>170828</v>
      </c>
      <c r="Q207" s="49">
        <v>128769</v>
      </c>
      <c r="R207" s="49">
        <v>86934</v>
      </c>
      <c r="S207" s="49">
        <v>151037</v>
      </c>
      <c r="T207" s="49">
        <v>119643</v>
      </c>
      <c r="U207" s="49">
        <v>136905</v>
      </c>
      <c r="V207" s="49">
        <v>38599</v>
      </c>
      <c r="W207" s="49">
        <v>70719</v>
      </c>
      <c r="X207" s="49">
        <v>35055</v>
      </c>
      <c r="Y207" s="49">
        <v>34773</v>
      </c>
      <c r="Z207" s="49">
        <v>37836</v>
      </c>
      <c r="AA207" s="49">
        <v>25434</v>
      </c>
      <c r="AB207" s="49">
        <v>35759</v>
      </c>
      <c r="AC207" s="49">
        <v>28500</v>
      </c>
      <c r="AD207" s="49">
        <v>38065</v>
      </c>
      <c r="AE207" s="49">
        <v>27645</v>
      </c>
      <c r="AF207" s="49">
        <v>8487</v>
      </c>
      <c r="AG207" s="49">
        <v>0</v>
      </c>
      <c r="AH207">
        <v>1973</v>
      </c>
      <c r="AI207" s="18">
        <v>0.008869959521859382</v>
      </c>
      <c r="AJ207" s="20">
        <f t="shared" si="24"/>
        <v>219.66118422475924</v>
      </c>
      <c r="AM207" t="s">
        <v>118</v>
      </c>
      <c r="AN207" s="2">
        <v>0</v>
      </c>
      <c r="AO207">
        <v>0</v>
      </c>
      <c r="AP207" s="2"/>
    </row>
    <row r="208" spans="4:42" ht="12.75">
      <c r="D208" t="s">
        <v>765</v>
      </c>
      <c r="E208">
        <v>1425854</v>
      </c>
      <c r="F208">
        <v>1728626</v>
      </c>
      <c r="G208">
        <v>1542466</v>
      </c>
      <c r="H208">
        <v>1353723</v>
      </c>
      <c r="I208">
        <v>1879352</v>
      </c>
      <c r="J208" s="45">
        <f>H208/I208</f>
        <v>0.7203137038723986</v>
      </c>
      <c r="K208" s="49">
        <v>1305234</v>
      </c>
      <c r="L208" s="49">
        <v>1575242</v>
      </c>
      <c r="M208" s="49">
        <v>2274456</v>
      </c>
      <c r="N208" s="49">
        <v>1790664</v>
      </c>
      <c r="O208" s="49">
        <v>1114005</v>
      </c>
      <c r="P208" s="49">
        <v>1083541</v>
      </c>
      <c r="Q208" s="49">
        <v>1444801</v>
      </c>
      <c r="R208" s="49">
        <v>1623390</v>
      </c>
      <c r="S208" s="49">
        <v>1994288</v>
      </c>
      <c r="T208" s="49">
        <v>2434698</v>
      </c>
      <c r="U208" s="49">
        <v>2173678</v>
      </c>
      <c r="V208" s="49">
        <v>1906429</v>
      </c>
      <c r="W208" s="49">
        <v>1798679</v>
      </c>
      <c r="X208" s="49">
        <v>2363773</v>
      </c>
      <c r="Y208" s="49">
        <v>2997635</v>
      </c>
      <c r="Z208" s="49">
        <v>2130554</v>
      </c>
      <c r="AA208" s="49">
        <v>1892755</v>
      </c>
      <c r="AB208" s="49">
        <v>1926895</v>
      </c>
      <c r="AC208" s="49">
        <v>2342830</v>
      </c>
      <c r="AD208" s="49">
        <v>1773251</v>
      </c>
      <c r="AE208" s="49">
        <v>2017300</v>
      </c>
      <c r="AF208" s="49">
        <v>2059914</v>
      </c>
      <c r="AG208" s="49">
        <v>1723179</v>
      </c>
      <c r="AH208">
        <v>1972</v>
      </c>
      <c r="AI208" s="18">
        <v>0.011010688971366554</v>
      </c>
      <c r="AJ208" s="20">
        <f t="shared" si="24"/>
        <v>272.6755373145001</v>
      </c>
      <c r="AM208" t="s">
        <v>1337</v>
      </c>
      <c r="AN208" s="2">
        <v>315276</v>
      </c>
      <c r="AO208">
        <v>788</v>
      </c>
      <c r="AP208" s="2">
        <f>AN208/AO208</f>
        <v>400.0964467005076</v>
      </c>
    </row>
    <row r="209" spans="4:42" ht="12.75">
      <c r="D209" t="s">
        <v>1375</v>
      </c>
      <c r="E209" s="12">
        <f>SUM(E198:E208)</f>
        <v>2498271</v>
      </c>
      <c r="F209" s="12">
        <f>SUM(F198:F208)</f>
        <v>2639139</v>
      </c>
      <c r="G209" s="12">
        <f>SUM(G198:G208)</f>
        <v>2605457</v>
      </c>
      <c r="H209" s="12">
        <f>SUM(H198:H208)</f>
        <v>2450204</v>
      </c>
      <c r="I209" s="12">
        <f>SUM(I198:I208)</f>
        <v>3006017</v>
      </c>
      <c r="J209" s="45">
        <f>H209/I209</f>
        <v>0.8150998480713848</v>
      </c>
      <c r="K209" s="12">
        <f aca="true" t="shared" si="25" ref="K209:AG209">SUM(K198:K208)</f>
        <v>1768596</v>
      </c>
      <c r="L209" s="12">
        <f t="shared" si="25"/>
        <v>1759946</v>
      </c>
      <c r="M209" s="12">
        <f t="shared" si="25"/>
        <v>2949998</v>
      </c>
      <c r="N209" s="12">
        <f t="shared" si="25"/>
        <v>2340312</v>
      </c>
      <c r="O209" s="12">
        <f t="shared" si="25"/>
        <v>1647778</v>
      </c>
      <c r="P209" s="12">
        <f t="shared" si="25"/>
        <v>1715178</v>
      </c>
      <c r="Q209" s="12">
        <f t="shared" si="25"/>
        <v>1960403</v>
      </c>
      <c r="R209" s="12">
        <f t="shared" si="25"/>
        <v>2016001</v>
      </c>
      <c r="S209" s="12">
        <f t="shared" si="25"/>
        <v>2438697</v>
      </c>
      <c r="T209" s="12">
        <f t="shared" si="25"/>
        <v>2785677</v>
      </c>
      <c r="U209" s="12">
        <f t="shared" si="25"/>
        <v>2514344</v>
      </c>
      <c r="V209" s="12">
        <f t="shared" si="25"/>
        <v>2377629</v>
      </c>
      <c r="W209" s="12">
        <f t="shared" si="25"/>
        <v>2249514</v>
      </c>
      <c r="X209" s="12">
        <f t="shared" si="25"/>
        <v>2768650</v>
      </c>
      <c r="Y209" s="12">
        <f t="shared" si="25"/>
        <v>3474728</v>
      </c>
      <c r="Z209" s="12">
        <f t="shared" si="25"/>
        <v>2544660</v>
      </c>
      <c r="AA209" s="12">
        <f t="shared" si="25"/>
        <v>2239612</v>
      </c>
      <c r="AB209" s="12">
        <f t="shared" si="25"/>
        <v>2511000</v>
      </c>
      <c r="AC209" s="12">
        <f t="shared" si="25"/>
        <v>2981664</v>
      </c>
      <c r="AD209" s="12">
        <f t="shared" si="25"/>
        <v>2400688</v>
      </c>
      <c r="AE209" s="12">
        <f t="shared" si="25"/>
        <v>3037563</v>
      </c>
      <c r="AF209" s="12">
        <f t="shared" si="25"/>
        <v>3138793</v>
      </c>
      <c r="AG209" s="12">
        <f t="shared" si="25"/>
        <v>2943256</v>
      </c>
      <c r="AH209">
        <v>1971</v>
      </c>
      <c r="AI209" s="18">
        <v>0.00621661874516341</v>
      </c>
      <c r="AJ209" s="20">
        <f t="shared" si="24"/>
        <v>153.95220599047056</v>
      </c>
      <c r="AM209" t="s">
        <v>916</v>
      </c>
      <c r="AN209" s="2">
        <v>18067</v>
      </c>
      <c r="AO209">
        <v>7</v>
      </c>
      <c r="AP209" s="2">
        <f>AN209/AO209</f>
        <v>2581</v>
      </c>
    </row>
    <row r="210" spans="34:42" ht="12.75">
      <c r="AH210">
        <v>1970</v>
      </c>
      <c r="AI210" s="18">
        <v>0.00538120726402473</v>
      </c>
      <c r="AJ210" s="20">
        <f t="shared" si="24"/>
        <v>133.26355743354745</v>
      </c>
      <c r="AM210" t="s">
        <v>1345</v>
      </c>
      <c r="AN210" s="2">
        <v>9939906</v>
      </c>
      <c r="AO210">
        <v>21163</v>
      </c>
      <c r="AP210" s="2">
        <f>AN210/AO210</f>
        <v>469.6832207153995</v>
      </c>
    </row>
    <row r="211" spans="2:42" ht="12.75">
      <c r="B211" s="31" t="s">
        <v>1144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>
        <v>1969</v>
      </c>
      <c r="AI211" s="18">
        <v>0.005181303343599374</v>
      </c>
      <c r="AJ211" s="20">
        <f t="shared" si="24"/>
        <v>128.31301264429672</v>
      </c>
      <c r="AM211" t="s">
        <v>1348</v>
      </c>
      <c r="AN211" s="2">
        <v>2144218</v>
      </c>
      <c r="AO211">
        <v>1991</v>
      </c>
      <c r="AP211" s="2">
        <f>AN211/AO211</f>
        <v>1076.9552988448015</v>
      </c>
    </row>
    <row r="212" spans="4:42" ht="12.75">
      <c r="D212" t="s">
        <v>788</v>
      </c>
      <c r="E212">
        <v>37555</v>
      </c>
      <c r="F212">
        <v>0</v>
      </c>
      <c r="G212">
        <v>0</v>
      </c>
      <c r="H212">
        <v>18797</v>
      </c>
      <c r="I212">
        <v>18798</v>
      </c>
      <c r="J212" s="45">
        <f>H212/I212</f>
        <v>0.9999468028513672</v>
      </c>
      <c r="K212" s="49">
        <v>60037</v>
      </c>
      <c r="L212" s="49">
        <v>50224</v>
      </c>
      <c r="M212" s="49">
        <v>59482</v>
      </c>
      <c r="N212" s="49">
        <v>0</v>
      </c>
      <c r="O212" s="49">
        <v>0</v>
      </c>
      <c r="P212" s="49">
        <v>0</v>
      </c>
      <c r="Q212" s="49">
        <v>2539</v>
      </c>
      <c r="R212" s="49">
        <v>5219</v>
      </c>
      <c r="S212" s="49">
        <v>30862</v>
      </c>
      <c r="T212" s="49">
        <v>45093</v>
      </c>
      <c r="U212" s="49">
        <v>49045</v>
      </c>
      <c r="V212" s="49">
        <v>60606</v>
      </c>
      <c r="W212" s="49">
        <v>62306</v>
      </c>
      <c r="X212" s="49">
        <v>124764</v>
      </c>
      <c r="Y212" s="49">
        <v>107027</v>
      </c>
      <c r="Z212" s="49">
        <v>66925</v>
      </c>
      <c r="AA212" s="49">
        <v>42643</v>
      </c>
      <c r="AB212" s="49">
        <v>142179</v>
      </c>
      <c r="AC212" s="49">
        <v>169318</v>
      </c>
      <c r="AD212" s="49">
        <v>155278</v>
      </c>
      <c r="AE212" s="49">
        <v>135620</v>
      </c>
      <c r="AF212" s="49">
        <v>0</v>
      </c>
      <c r="AG212" s="49">
        <v>0</v>
      </c>
      <c r="AH212">
        <v>1968</v>
      </c>
      <c r="AI212" s="18">
        <v>0.00600722898792194</v>
      </c>
      <c r="AJ212" s="20">
        <f t="shared" si="24"/>
        <v>148.76674804933282</v>
      </c>
      <c r="AM212" s="13" t="s">
        <v>1375</v>
      </c>
      <c r="AN212" s="3">
        <f>SUM(AN203:AN211)</f>
        <v>21446999</v>
      </c>
      <c r="AO212" s="4">
        <f>SUM(AO203:AO211)</f>
        <v>28643</v>
      </c>
      <c r="AP212" s="3">
        <f>AN212/AO212</f>
        <v>748.7692979087386</v>
      </c>
    </row>
    <row r="213" spans="4:42" ht="12.75">
      <c r="D213" t="s">
        <v>71</v>
      </c>
      <c r="E213" t="s">
        <v>16</v>
      </c>
      <c r="F213" t="s">
        <v>16</v>
      </c>
      <c r="G213" t="s">
        <v>16</v>
      </c>
      <c r="H213" t="s">
        <v>16</v>
      </c>
      <c r="I213" t="s">
        <v>16</v>
      </c>
      <c r="J213" s="45"/>
      <c r="K213" s="49" t="s">
        <v>16</v>
      </c>
      <c r="L213" s="49" t="s">
        <v>16</v>
      </c>
      <c r="M213" s="49" t="s">
        <v>16</v>
      </c>
      <c r="N213" s="49" t="s">
        <v>16</v>
      </c>
      <c r="O213" s="49" t="s">
        <v>16</v>
      </c>
      <c r="P213" s="49" t="s">
        <v>16</v>
      </c>
      <c r="Q213" s="49" t="s">
        <v>16</v>
      </c>
      <c r="R213" s="49" t="s">
        <v>16</v>
      </c>
      <c r="S213" s="49" t="s">
        <v>16</v>
      </c>
      <c r="T213" s="49">
        <v>0</v>
      </c>
      <c r="U213" s="49">
        <v>909</v>
      </c>
      <c r="V213" s="49">
        <v>0</v>
      </c>
      <c r="W213" s="49">
        <v>8</v>
      </c>
      <c r="X213" s="49">
        <v>600</v>
      </c>
      <c r="Y213" s="49">
        <v>17786</v>
      </c>
      <c r="Z213" s="49">
        <v>27688</v>
      </c>
      <c r="AA213" s="49">
        <v>22208</v>
      </c>
      <c r="AB213" s="49">
        <v>15796</v>
      </c>
      <c r="AC213" s="49">
        <v>57408</v>
      </c>
      <c r="AD213" s="49">
        <v>87306</v>
      </c>
      <c r="AE213" s="49">
        <v>76920</v>
      </c>
      <c r="AF213" s="49">
        <v>200167</v>
      </c>
      <c r="AG213" s="49">
        <v>269055</v>
      </c>
      <c r="AI213" s="18"/>
      <c r="AJ213" s="20"/>
      <c r="AM213" s="13"/>
      <c r="AN213" s="3"/>
      <c r="AO213" s="4"/>
      <c r="AP213" s="3"/>
    </row>
    <row r="214" spans="4:36" ht="12.75">
      <c r="D214" t="s">
        <v>1375</v>
      </c>
      <c r="E214" s="12">
        <f>SUM(E212)</f>
        <v>37555</v>
      </c>
      <c r="F214" s="12">
        <f>SUM(F212)</f>
        <v>0</v>
      </c>
      <c r="G214" s="12">
        <f>SUM(G212)</f>
        <v>0</v>
      </c>
      <c r="H214" s="12">
        <f>SUM(H212)</f>
        <v>18797</v>
      </c>
      <c r="I214" s="12">
        <f>SUM(I212)</f>
        <v>18798</v>
      </c>
      <c r="J214" s="45">
        <f>H214/I214</f>
        <v>0.9999468028513672</v>
      </c>
      <c r="K214" s="12">
        <f aca="true" t="shared" si="26" ref="K214:R214">SUM(K212)</f>
        <v>60037</v>
      </c>
      <c r="L214" s="12">
        <f t="shared" si="26"/>
        <v>50224</v>
      </c>
      <c r="M214" s="12">
        <f t="shared" si="26"/>
        <v>59482</v>
      </c>
      <c r="N214" s="12">
        <f t="shared" si="26"/>
        <v>0</v>
      </c>
      <c r="O214" s="12">
        <f t="shared" si="26"/>
        <v>0</v>
      </c>
      <c r="P214" s="12">
        <f t="shared" si="26"/>
        <v>0</v>
      </c>
      <c r="Q214" s="12">
        <f t="shared" si="26"/>
        <v>2539</v>
      </c>
      <c r="R214" s="12">
        <f t="shared" si="26"/>
        <v>5219</v>
      </c>
      <c r="S214" s="12">
        <f aca="true" t="shared" si="27" ref="S214:AG214">SUM(S212:S213)</f>
        <v>30862</v>
      </c>
      <c r="T214" s="12">
        <f t="shared" si="27"/>
        <v>45093</v>
      </c>
      <c r="U214" s="12">
        <f t="shared" si="27"/>
        <v>49954</v>
      </c>
      <c r="V214" s="12">
        <f t="shared" si="27"/>
        <v>60606</v>
      </c>
      <c r="W214" s="12">
        <f t="shared" si="27"/>
        <v>62314</v>
      </c>
      <c r="X214" s="12">
        <f t="shared" si="27"/>
        <v>125364</v>
      </c>
      <c r="Y214" s="12">
        <f t="shared" si="27"/>
        <v>124813</v>
      </c>
      <c r="Z214" s="12">
        <f t="shared" si="27"/>
        <v>94613</v>
      </c>
      <c r="AA214" s="12">
        <f t="shared" si="27"/>
        <v>64851</v>
      </c>
      <c r="AB214" s="12">
        <f t="shared" si="27"/>
        <v>157975</v>
      </c>
      <c r="AC214" s="12">
        <f t="shared" si="27"/>
        <v>226726</v>
      </c>
      <c r="AD214" s="12">
        <f t="shared" si="27"/>
        <v>242584</v>
      </c>
      <c r="AE214" s="12">
        <f t="shared" si="27"/>
        <v>212540</v>
      </c>
      <c r="AF214" s="12">
        <f t="shared" si="27"/>
        <v>200167</v>
      </c>
      <c r="AG214" s="12">
        <f t="shared" si="27"/>
        <v>269055</v>
      </c>
      <c r="AH214">
        <v>1967</v>
      </c>
      <c r="AI214" s="18">
        <v>0.004952977221115955</v>
      </c>
      <c r="AJ214" s="20">
        <f aca="true" t="shared" si="28" ref="AJ214:AJ230">AI214/$AI$230*100</f>
        <v>122.65860279828185</v>
      </c>
    </row>
    <row r="215" spans="34:39" ht="12.75">
      <c r="AH215">
        <v>1966</v>
      </c>
      <c r="AI215" s="18">
        <v>0.00538165121727181</v>
      </c>
      <c r="AJ215" s="20">
        <f t="shared" si="28"/>
        <v>133.27455176737206</v>
      </c>
      <c r="AM215" t="s">
        <v>1306</v>
      </c>
    </row>
    <row r="216" spans="2:42" ht="12.75">
      <c r="B216" s="31" t="s">
        <v>1153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>
        <v>1965</v>
      </c>
      <c r="AI216" s="18">
        <v>0.006492847710183436</v>
      </c>
      <c r="AJ216" s="20">
        <f t="shared" si="28"/>
        <v>160.79291156798138</v>
      </c>
      <c r="AM216" t="s">
        <v>501</v>
      </c>
      <c r="AN216" s="2">
        <v>77498</v>
      </c>
      <c r="AO216">
        <v>66</v>
      </c>
      <c r="AP216" s="2">
        <f>AN216/AO216</f>
        <v>1174.2121212121212</v>
      </c>
    </row>
    <row r="217" spans="4:42" ht="12.75">
      <c r="D217" t="s">
        <v>891</v>
      </c>
      <c r="E217">
        <v>399715</v>
      </c>
      <c r="F217">
        <v>373180</v>
      </c>
      <c r="G217">
        <v>428779</v>
      </c>
      <c r="H217">
        <v>433957</v>
      </c>
      <c r="I217">
        <v>1373026</v>
      </c>
      <c r="J217" s="45">
        <f>H217/I217</f>
        <v>0.31605883646777266</v>
      </c>
      <c r="K217" s="49">
        <v>449241</v>
      </c>
      <c r="L217" s="49">
        <v>670163</v>
      </c>
      <c r="M217" s="49">
        <v>902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11</v>
      </c>
      <c r="T217" t="s">
        <v>16</v>
      </c>
      <c r="U217" t="s">
        <v>16</v>
      </c>
      <c r="V217" t="s">
        <v>16</v>
      </c>
      <c r="W217" t="s">
        <v>16</v>
      </c>
      <c r="X217" t="s">
        <v>16</v>
      </c>
      <c r="Y217" t="s">
        <v>16</v>
      </c>
      <c r="Z217" t="s">
        <v>16</v>
      </c>
      <c r="AA217" t="s">
        <v>16</v>
      </c>
      <c r="AB217" t="s">
        <v>16</v>
      </c>
      <c r="AC217">
        <v>1613071</v>
      </c>
      <c r="AD217">
        <v>1599262</v>
      </c>
      <c r="AE217">
        <v>1732244</v>
      </c>
      <c r="AF217">
        <v>1986381</v>
      </c>
      <c r="AG217">
        <v>2066553</v>
      </c>
      <c r="AH217">
        <v>1964</v>
      </c>
      <c r="AI217" s="18">
        <v>0.006933276780353826</v>
      </c>
      <c r="AJ217" s="20">
        <f t="shared" si="28"/>
        <v>171.6999704877223</v>
      </c>
      <c r="AM217" t="s">
        <v>55</v>
      </c>
      <c r="AN217" s="2">
        <v>0</v>
      </c>
      <c r="AO217">
        <v>0</v>
      </c>
      <c r="AP217" s="2"/>
    </row>
    <row r="218" spans="4:42" ht="12.75">
      <c r="D218" t="s">
        <v>1390</v>
      </c>
      <c r="E218">
        <v>103250</v>
      </c>
      <c r="F218">
        <v>90573</v>
      </c>
      <c r="G218">
        <v>43524</v>
      </c>
      <c r="H218" t="s">
        <v>16</v>
      </c>
      <c r="I218" t="s">
        <v>16</v>
      </c>
      <c r="J218" s="45"/>
      <c r="K218" s="49"/>
      <c r="L218" s="49"/>
      <c r="M218" s="49">
        <v>0</v>
      </c>
      <c r="N218" t="s">
        <v>16</v>
      </c>
      <c r="O218" t="s">
        <v>16</v>
      </c>
      <c r="P218" t="s">
        <v>16</v>
      </c>
      <c r="Q218" t="s">
        <v>16</v>
      </c>
      <c r="R218" t="s">
        <v>16</v>
      </c>
      <c r="S218" t="s">
        <v>16</v>
      </c>
      <c r="T218" t="s">
        <v>16</v>
      </c>
      <c r="U218" t="s">
        <v>16</v>
      </c>
      <c r="V218" t="s">
        <v>16</v>
      </c>
      <c r="W218" t="s">
        <v>16</v>
      </c>
      <c r="X218" t="s">
        <v>16</v>
      </c>
      <c r="Y218" t="s">
        <v>16</v>
      </c>
      <c r="Z218" t="s">
        <v>16</v>
      </c>
      <c r="AA218" t="s">
        <v>16</v>
      </c>
      <c r="AB218" t="s">
        <v>16</v>
      </c>
      <c r="AC218" t="s">
        <v>16</v>
      </c>
      <c r="AH218">
        <v>1963</v>
      </c>
      <c r="AI218" s="18">
        <v>0.006542081635026258</v>
      </c>
      <c r="AJ218" s="20">
        <f t="shared" si="28"/>
        <v>162.01217104806747</v>
      </c>
      <c r="AM218" t="s">
        <v>720</v>
      </c>
      <c r="AN218" s="2">
        <v>188630</v>
      </c>
      <c r="AO218">
        <v>183</v>
      </c>
      <c r="AP218" s="2">
        <f>AN218/AO218</f>
        <v>1030.7650273224044</v>
      </c>
    </row>
    <row r="219" spans="4:42" ht="12.75">
      <c r="D219" t="s">
        <v>305</v>
      </c>
      <c r="E219">
        <v>0</v>
      </c>
      <c r="F219">
        <v>0</v>
      </c>
      <c r="G219">
        <v>2247</v>
      </c>
      <c r="H219">
        <v>14572</v>
      </c>
      <c r="I219">
        <v>47972</v>
      </c>
      <c r="J219" s="45">
        <f>H219/I219</f>
        <v>0.3037605269740682</v>
      </c>
      <c r="K219" s="49">
        <v>14965</v>
      </c>
      <c r="L219" s="49">
        <v>3923</v>
      </c>
      <c r="M219" s="49">
        <v>0</v>
      </c>
      <c r="N219" s="49">
        <v>2464</v>
      </c>
      <c r="O219" s="49">
        <v>549</v>
      </c>
      <c r="P219" s="49">
        <v>0</v>
      </c>
      <c r="Q219" s="49">
        <v>0</v>
      </c>
      <c r="R219" s="49">
        <v>214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625</v>
      </c>
      <c r="AA219" s="49">
        <v>6795</v>
      </c>
      <c r="AB219" s="49">
        <v>11968</v>
      </c>
      <c r="AC219" s="49">
        <v>44278</v>
      </c>
      <c r="AD219" s="49">
        <v>35730</v>
      </c>
      <c r="AE219" s="49">
        <v>54726</v>
      </c>
      <c r="AF219" s="49">
        <v>60356</v>
      </c>
      <c r="AG219" s="49">
        <v>0</v>
      </c>
      <c r="AH219">
        <v>1962</v>
      </c>
      <c r="AI219" s="18">
        <v>0.004098986658551823</v>
      </c>
      <c r="AJ219" s="20">
        <f t="shared" si="28"/>
        <v>101.50985033472134</v>
      </c>
      <c r="AM219" t="s">
        <v>404</v>
      </c>
      <c r="AN219" s="2">
        <v>24444</v>
      </c>
      <c r="AO219">
        <v>35</v>
      </c>
      <c r="AP219" s="2">
        <f>AN219/AO219</f>
        <v>698.4</v>
      </c>
    </row>
    <row r="220" spans="4:42" ht="12.75">
      <c r="D220" t="s">
        <v>688</v>
      </c>
      <c r="E220">
        <v>8118</v>
      </c>
      <c r="F220">
        <v>26104</v>
      </c>
      <c r="G220">
        <v>33375</v>
      </c>
      <c r="H220">
        <v>31850</v>
      </c>
      <c r="I220">
        <v>43203</v>
      </c>
      <c r="J220" s="45">
        <f>H220/I220</f>
        <v>0.7372173228710969</v>
      </c>
      <c r="K220" s="49">
        <v>22953</v>
      </c>
      <c r="L220" s="49">
        <v>20743</v>
      </c>
      <c r="M220" s="49">
        <v>25660</v>
      </c>
      <c r="N220" s="49">
        <v>24444</v>
      </c>
      <c r="O220" s="49">
        <v>30293</v>
      </c>
      <c r="P220" s="49">
        <v>18052</v>
      </c>
      <c r="Q220" s="49">
        <v>40848</v>
      </c>
      <c r="R220" s="49">
        <v>42747</v>
      </c>
      <c r="S220" s="49">
        <v>24101</v>
      </c>
      <c r="T220" s="49">
        <v>17810</v>
      </c>
      <c r="U220" s="49">
        <v>57368</v>
      </c>
      <c r="V220" s="49">
        <v>42426</v>
      </c>
      <c r="W220" s="49">
        <v>16758</v>
      </c>
      <c r="X220" s="49">
        <v>58666</v>
      </c>
      <c r="Y220" s="49">
        <v>117274</v>
      </c>
      <c r="Z220" s="49">
        <v>77110</v>
      </c>
      <c r="AA220" s="49">
        <v>91932</v>
      </c>
      <c r="AB220" s="49">
        <v>99030</v>
      </c>
      <c r="AC220" s="49">
        <v>35307</v>
      </c>
      <c r="AD220" s="49">
        <v>37629</v>
      </c>
      <c r="AE220" s="49">
        <v>50653</v>
      </c>
      <c r="AF220" s="49">
        <v>34170</v>
      </c>
      <c r="AG220" s="49">
        <v>0</v>
      </c>
      <c r="AH220">
        <v>1961</v>
      </c>
      <c r="AI220" s="18">
        <v>0.003800659155489308</v>
      </c>
      <c r="AJ220" s="20">
        <f t="shared" si="28"/>
        <v>94.12188284196884</v>
      </c>
      <c r="AM220" t="s">
        <v>454</v>
      </c>
      <c r="AN220" s="2">
        <v>2870</v>
      </c>
      <c r="AO220">
        <v>1</v>
      </c>
      <c r="AP220" s="2">
        <f>AN220/AO220</f>
        <v>2870</v>
      </c>
    </row>
    <row r="221" spans="4:42" ht="12.75">
      <c r="D221" t="s">
        <v>134</v>
      </c>
      <c r="E221">
        <v>0</v>
      </c>
      <c r="F221">
        <v>2705</v>
      </c>
      <c r="G221">
        <v>0</v>
      </c>
      <c r="H221">
        <v>0</v>
      </c>
      <c r="I221">
        <v>0</v>
      </c>
      <c r="J221" s="45"/>
      <c r="K221" s="49">
        <v>0</v>
      </c>
      <c r="L221" s="49">
        <v>0</v>
      </c>
      <c r="M221" s="49">
        <v>0</v>
      </c>
      <c r="N221" s="49">
        <v>848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8467</v>
      </c>
      <c r="AC221" s="49">
        <v>8277</v>
      </c>
      <c r="AD221" s="49">
        <v>0</v>
      </c>
      <c r="AE221" s="49">
        <v>0</v>
      </c>
      <c r="AF221" s="49">
        <v>0</v>
      </c>
      <c r="AG221" s="49">
        <v>0</v>
      </c>
      <c r="AH221">
        <v>1960</v>
      </c>
      <c r="AI221" s="18">
        <v>0.004028315840453685</v>
      </c>
      <c r="AJ221" s="20">
        <f t="shared" si="28"/>
        <v>99.75971432166371</v>
      </c>
      <c r="AM221" t="s">
        <v>698</v>
      </c>
      <c r="AN221" s="2">
        <v>0</v>
      </c>
      <c r="AO221">
        <v>0</v>
      </c>
      <c r="AP221" s="2"/>
    </row>
    <row r="222" spans="4:42" ht="12.75">
      <c r="D222" t="s">
        <v>1033</v>
      </c>
      <c r="E222">
        <v>115432</v>
      </c>
      <c r="F222">
        <v>79161</v>
      </c>
      <c r="G222">
        <v>77273</v>
      </c>
      <c r="H222">
        <v>78260</v>
      </c>
      <c r="I222">
        <v>183711</v>
      </c>
      <c r="J222" s="45">
        <f>H222/I222</f>
        <v>0.42599517720767943</v>
      </c>
      <c r="K222" s="49">
        <v>64930</v>
      </c>
      <c r="L222" s="49">
        <v>59820</v>
      </c>
      <c r="M222" s="49">
        <v>86282</v>
      </c>
      <c r="N222" s="49">
        <v>76639</v>
      </c>
      <c r="O222" s="49">
        <v>78526</v>
      </c>
      <c r="P222" s="49">
        <v>55639</v>
      </c>
      <c r="Q222" s="49">
        <v>90971</v>
      </c>
      <c r="R222" s="49">
        <v>110368</v>
      </c>
      <c r="S222" s="49">
        <v>58667</v>
      </c>
      <c r="T222" s="49">
        <v>20162</v>
      </c>
      <c r="U222" s="49">
        <v>61014</v>
      </c>
      <c r="V222" s="49">
        <v>127442</v>
      </c>
      <c r="W222" s="49">
        <v>135834</v>
      </c>
      <c r="X222" s="49">
        <v>130804</v>
      </c>
      <c r="Y222" s="49">
        <v>123858</v>
      </c>
      <c r="Z222" s="49">
        <v>75083</v>
      </c>
      <c r="AA222" s="49">
        <v>59784</v>
      </c>
      <c r="AB222" s="49">
        <v>185515</v>
      </c>
      <c r="AC222" s="49">
        <v>162474</v>
      </c>
      <c r="AD222" s="49">
        <v>162300</v>
      </c>
      <c r="AE222" s="49">
        <v>211401</v>
      </c>
      <c r="AF222" s="49">
        <v>153168</v>
      </c>
      <c r="AG222" s="49">
        <v>170101</v>
      </c>
      <c r="AH222">
        <v>1959</v>
      </c>
      <c r="AI222" s="18">
        <v>0.0033351688159564785</v>
      </c>
      <c r="AJ222" s="20">
        <f t="shared" si="28"/>
        <v>82.59419108926373</v>
      </c>
      <c r="AM222" t="s">
        <v>921</v>
      </c>
      <c r="AN222" s="2">
        <v>0</v>
      </c>
      <c r="AO222">
        <v>0</v>
      </c>
      <c r="AP222" s="2"/>
    </row>
    <row r="223" spans="4:42" ht="12.75">
      <c r="D223" t="s">
        <v>186</v>
      </c>
      <c r="E223">
        <v>0</v>
      </c>
      <c r="F223">
        <v>0</v>
      </c>
      <c r="G223">
        <v>0</v>
      </c>
      <c r="H223">
        <v>0</v>
      </c>
      <c r="I223">
        <v>0</v>
      </c>
      <c r="J223" s="45"/>
      <c r="K223" s="49">
        <v>0</v>
      </c>
      <c r="L223" s="49">
        <v>0</v>
      </c>
      <c r="M223" s="49">
        <v>0</v>
      </c>
      <c r="N223" s="49">
        <v>939</v>
      </c>
      <c r="O223" s="49">
        <v>818</v>
      </c>
      <c r="P223" s="49">
        <v>10772</v>
      </c>
      <c r="Q223" s="49">
        <v>27400</v>
      </c>
      <c r="R223" s="49">
        <v>110036</v>
      </c>
      <c r="S223" s="49">
        <v>148587</v>
      </c>
      <c r="T223" s="49">
        <v>106149</v>
      </c>
      <c r="U223" s="49">
        <v>114621</v>
      </c>
      <c r="V223" s="49">
        <v>39819</v>
      </c>
      <c r="W223" s="49">
        <v>39110</v>
      </c>
      <c r="X223" s="49">
        <v>9344</v>
      </c>
      <c r="Y223" s="49">
        <v>17813</v>
      </c>
      <c r="Z223" s="49">
        <v>134671</v>
      </c>
      <c r="AA223" s="49">
        <v>257519</v>
      </c>
      <c r="AB223" s="49">
        <v>425404</v>
      </c>
      <c r="AC223" s="49">
        <v>460316</v>
      </c>
      <c r="AD223" s="49">
        <v>490973</v>
      </c>
      <c r="AE223" s="49">
        <v>624472</v>
      </c>
      <c r="AF223" s="49">
        <v>589603</v>
      </c>
      <c r="AG223" s="49">
        <v>432731</v>
      </c>
      <c r="AH223">
        <v>1958</v>
      </c>
      <c r="AI223" s="18">
        <v>0.0033245629352591853</v>
      </c>
      <c r="AJ223" s="20">
        <f t="shared" si="28"/>
        <v>82.33154047536041</v>
      </c>
      <c r="AM223" t="s">
        <v>1054</v>
      </c>
      <c r="AN223" s="2">
        <v>122952</v>
      </c>
      <c r="AO223">
        <v>1271</v>
      </c>
      <c r="AP223" s="2">
        <f>AN223/AO223</f>
        <v>96.73642800944138</v>
      </c>
    </row>
    <row r="224" spans="4:42" ht="12.75">
      <c r="D224" t="s">
        <v>48</v>
      </c>
      <c r="E224">
        <v>0</v>
      </c>
      <c r="F224">
        <v>0</v>
      </c>
      <c r="G224">
        <v>0</v>
      </c>
      <c r="H224">
        <v>0</v>
      </c>
      <c r="I224">
        <v>0</v>
      </c>
      <c r="J224" s="45"/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340</v>
      </c>
      <c r="AE224" s="49">
        <v>955</v>
      </c>
      <c r="AF224" s="49">
        <v>231</v>
      </c>
      <c r="AG224" s="49">
        <v>1735</v>
      </c>
      <c r="AH224">
        <v>1957</v>
      </c>
      <c r="AI224" s="18">
        <v>0.003289839391160252</v>
      </c>
      <c r="AJ224" s="20">
        <f t="shared" si="28"/>
        <v>81.47162507231317</v>
      </c>
      <c r="AM224" t="s">
        <v>824</v>
      </c>
      <c r="AN224" s="2">
        <v>224</v>
      </c>
      <c r="AO224">
        <v>1</v>
      </c>
      <c r="AP224" s="2">
        <f>AN224/AO224</f>
        <v>224</v>
      </c>
    </row>
    <row r="225" spans="4:42" ht="12.75">
      <c r="D225" t="s">
        <v>888</v>
      </c>
      <c r="E225">
        <v>4379565</v>
      </c>
      <c r="F225">
        <v>4553631</v>
      </c>
      <c r="G225">
        <v>3593214</v>
      </c>
      <c r="H225">
        <v>3783504</v>
      </c>
      <c r="I225">
        <v>6686094</v>
      </c>
      <c r="J225" s="45">
        <f>H225/I225</f>
        <v>0.5658765790609585</v>
      </c>
      <c r="K225" s="49">
        <v>3625872</v>
      </c>
      <c r="L225" s="49">
        <v>3419346</v>
      </c>
      <c r="M225" s="49">
        <v>5509972</v>
      </c>
      <c r="N225" s="49">
        <v>4416321</v>
      </c>
      <c r="O225" s="49">
        <v>3674895</v>
      </c>
      <c r="P225" s="49">
        <v>4442058</v>
      </c>
      <c r="Q225" s="49">
        <v>3894822</v>
      </c>
      <c r="R225" s="49">
        <v>3965938</v>
      </c>
      <c r="S225" s="49">
        <v>3807488</v>
      </c>
      <c r="T225" s="49">
        <v>3889900</v>
      </c>
      <c r="U225" s="49">
        <v>4121168</v>
      </c>
      <c r="V225" s="49">
        <v>4955084</v>
      </c>
      <c r="W225" s="49">
        <v>4761469</v>
      </c>
      <c r="X225" s="49">
        <v>4794481</v>
      </c>
      <c r="Y225" s="49">
        <v>4353053</v>
      </c>
      <c r="Z225" s="49">
        <v>4096061</v>
      </c>
      <c r="AA225" s="49">
        <v>3849095</v>
      </c>
      <c r="AB225" s="49">
        <v>3757226</v>
      </c>
      <c r="AC225" s="49">
        <v>4323424</v>
      </c>
      <c r="AD225" s="49">
        <v>3908458</v>
      </c>
      <c r="AE225" s="49">
        <v>4369781</v>
      </c>
      <c r="AF225" s="49">
        <v>4372684</v>
      </c>
      <c r="AG225" s="49">
        <v>4201700</v>
      </c>
      <c r="AH225">
        <v>1956</v>
      </c>
      <c r="AI225" s="18">
        <v>0.004515218511404496</v>
      </c>
      <c r="AJ225" s="20">
        <f t="shared" si="28"/>
        <v>111.81767434275216</v>
      </c>
      <c r="AM225" t="s">
        <v>1399</v>
      </c>
      <c r="AN225" s="2">
        <v>18086</v>
      </c>
      <c r="AO225">
        <v>16</v>
      </c>
      <c r="AP225" s="2">
        <f>AN225/AO225</f>
        <v>1130.375</v>
      </c>
    </row>
    <row r="226" spans="4:42" ht="12.75">
      <c r="D226" t="s">
        <v>1375</v>
      </c>
      <c r="E226" s="12">
        <f>SUM(E217:E225)</f>
        <v>5006080</v>
      </c>
      <c r="F226" s="12">
        <f>SUM(F217:F225)</f>
        <v>5125354</v>
      </c>
      <c r="G226" s="12">
        <f>SUM(G217:G225)</f>
        <v>4178412</v>
      </c>
      <c r="H226" s="12">
        <f>SUM(H217:H225)</f>
        <v>4342143</v>
      </c>
      <c r="I226" s="12">
        <f>SUM(I217:I225)</f>
        <v>8334006</v>
      </c>
      <c r="J226" s="45">
        <f>H226/I226</f>
        <v>0.5210151036608325</v>
      </c>
      <c r="K226" s="12">
        <f aca="true" t="shared" si="29" ref="K226:AG226">SUM(K217:K225)</f>
        <v>4177961</v>
      </c>
      <c r="L226" s="12">
        <f t="shared" si="29"/>
        <v>4173995</v>
      </c>
      <c r="M226" s="12">
        <f t="shared" si="29"/>
        <v>5622816</v>
      </c>
      <c r="N226" s="12">
        <f t="shared" si="29"/>
        <v>4521655</v>
      </c>
      <c r="O226" s="12">
        <f t="shared" si="29"/>
        <v>3785081</v>
      </c>
      <c r="P226" s="12">
        <f t="shared" si="29"/>
        <v>4526521</v>
      </c>
      <c r="Q226" s="12">
        <f t="shared" si="29"/>
        <v>4054041</v>
      </c>
      <c r="R226" s="12">
        <f t="shared" si="29"/>
        <v>4229303</v>
      </c>
      <c r="S226" s="12">
        <f t="shared" si="29"/>
        <v>4038854</v>
      </c>
      <c r="T226" s="12">
        <f t="shared" si="29"/>
        <v>4034021</v>
      </c>
      <c r="U226" s="12">
        <f t="shared" si="29"/>
        <v>4354171</v>
      </c>
      <c r="V226" s="12">
        <f t="shared" si="29"/>
        <v>5164771</v>
      </c>
      <c r="W226" s="12">
        <f t="shared" si="29"/>
        <v>4953171</v>
      </c>
      <c r="X226" s="12">
        <f t="shared" si="29"/>
        <v>4993295</v>
      </c>
      <c r="Y226" s="12">
        <f t="shared" si="29"/>
        <v>4611998</v>
      </c>
      <c r="Z226" s="12">
        <f t="shared" si="29"/>
        <v>4383550</v>
      </c>
      <c r="AA226" s="12">
        <f t="shared" si="29"/>
        <v>4265125</v>
      </c>
      <c r="AB226" s="12">
        <f t="shared" si="29"/>
        <v>4487610</v>
      </c>
      <c r="AC226" s="12">
        <f t="shared" si="29"/>
        <v>6647147</v>
      </c>
      <c r="AD226" s="12">
        <f t="shared" si="29"/>
        <v>6234692</v>
      </c>
      <c r="AE226" s="12">
        <f t="shared" si="29"/>
        <v>7044232</v>
      </c>
      <c r="AF226" s="12">
        <f t="shared" si="29"/>
        <v>7196593</v>
      </c>
      <c r="AG226" s="12">
        <f t="shared" si="29"/>
        <v>6872820</v>
      </c>
      <c r="AH226">
        <v>1955</v>
      </c>
      <c r="AI226" s="18">
        <v>0.0033140409643366824</v>
      </c>
      <c r="AJ226" s="20">
        <f t="shared" si="28"/>
        <v>82.07096785521266</v>
      </c>
      <c r="AM226" t="s">
        <v>689</v>
      </c>
      <c r="AN226" s="2">
        <v>0</v>
      </c>
      <c r="AO226">
        <v>0</v>
      </c>
      <c r="AP226" s="2"/>
    </row>
    <row r="227" spans="34:42" ht="12.75">
      <c r="AH227">
        <v>1954</v>
      </c>
      <c r="AI227" s="18">
        <v>0.003028758454262534</v>
      </c>
      <c r="AJ227" s="20">
        <f t="shared" si="28"/>
        <v>75.00605466738304</v>
      </c>
      <c r="AM227" t="s">
        <v>203</v>
      </c>
      <c r="AN227" s="2">
        <v>3454</v>
      </c>
      <c r="AO227">
        <v>3</v>
      </c>
      <c r="AP227" s="2">
        <f>AN227/AO227</f>
        <v>1151.3333333333333</v>
      </c>
    </row>
    <row r="228" spans="2:42" ht="12.75">
      <c r="B228" s="31" t="s">
        <v>1328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>
        <v>1953</v>
      </c>
      <c r="AI228" s="18">
        <v>0.0035984924912450776</v>
      </c>
      <c r="AJ228" s="20">
        <f t="shared" si="28"/>
        <v>89.11530206003673</v>
      </c>
      <c r="AM228" t="s">
        <v>209</v>
      </c>
      <c r="AN228" s="2">
        <v>331309</v>
      </c>
      <c r="AO228">
        <v>528</v>
      </c>
      <c r="AP228" s="2">
        <f>AN228/AO228</f>
        <v>627.4791666666666</v>
      </c>
    </row>
    <row r="229" spans="4:42" ht="12.75">
      <c r="D229" t="s">
        <v>852</v>
      </c>
      <c r="E229">
        <v>0</v>
      </c>
      <c r="F229">
        <v>0</v>
      </c>
      <c r="G229">
        <v>0</v>
      </c>
      <c r="H229">
        <v>0</v>
      </c>
      <c r="I229">
        <v>0</v>
      </c>
      <c r="J229" s="45"/>
      <c r="K229" s="49">
        <v>0</v>
      </c>
      <c r="L229" s="49">
        <v>839</v>
      </c>
      <c r="M229" s="49">
        <v>0</v>
      </c>
      <c r="N229" s="49">
        <v>0</v>
      </c>
      <c r="O229" s="49">
        <v>997</v>
      </c>
      <c r="P229" s="49">
        <v>107</v>
      </c>
      <c r="Q229" s="49">
        <v>0</v>
      </c>
      <c r="R229" s="49">
        <v>0</v>
      </c>
      <c r="S229" s="49">
        <v>499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1190</v>
      </c>
      <c r="AG229" s="49">
        <v>4145</v>
      </c>
      <c r="AH229">
        <v>1952</v>
      </c>
      <c r="AI229" s="18">
        <v>0.003221130012489476</v>
      </c>
      <c r="AJ229" s="20">
        <f t="shared" si="28"/>
        <v>79.77006336293051</v>
      </c>
      <c r="AM229" t="s">
        <v>193</v>
      </c>
      <c r="AN229" s="2">
        <v>0</v>
      </c>
      <c r="AO229">
        <v>0</v>
      </c>
      <c r="AP229" s="2"/>
    </row>
    <row r="230" spans="4:42" ht="12.75">
      <c r="D230" t="s">
        <v>270</v>
      </c>
      <c r="E230">
        <v>0</v>
      </c>
      <c r="F230">
        <v>0</v>
      </c>
      <c r="G230">
        <v>0</v>
      </c>
      <c r="H230">
        <v>0</v>
      </c>
      <c r="I230">
        <v>0</v>
      </c>
      <c r="J230" s="45"/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3</v>
      </c>
      <c r="T230" t="s">
        <v>16</v>
      </c>
      <c r="U230" t="s">
        <v>16</v>
      </c>
      <c r="V230" t="s">
        <v>16</v>
      </c>
      <c r="W230" t="s">
        <v>16</v>
      </c>
      <c r="X230" t="s">
        <v>16</v>
      </c>
      <c r="Y230" t="s">
        <v>16</v>
      </c>
      <c r="Z230" t="s">
        <v>16</v>
      </c>
      <c r="AA230" t="s">
        <v>16</v>
      </c>
      <c r="AB230" t="s">
        <v>16</v>
      </c>
      <c r="AC230" t="s">
        <v>16</v>
      </c>
      <c r="AH230">
        <v>1951</v>
      </c>
      <c r="AI230" s="18">
        <v>0.004038018620888232</v>
      </c>
      <c r="AJ230" s="20">
        <f t="shared" si="28"/>
        <v>100</v>
      </c>
      <c r="AM230" t="s">
        <v>784</v>
      </c>
      <c r="AN230" s="2">
        <v>0</v>
      </c>
      <c r="AO230">
        <v>0</v>
      </c>
      <c r="AP230" s="2"/>
    </row>
    <row r="231" spans="4:42" ht="12.75">
      <c r="D231" t="s">
        <v>782</v>
      </c>
      <c r="E231">
        <v>0</v>
      </c>
      <c r="F231">
        <v>0</v>
      </c>
      <c r="G231">
        <v>0</v>
      </c>
      <c r="H231">
        <v>0</v>
      </c>
      <c r="I231">
        <v>0</v>
      </c>
      <c r="J231" s="45"/>
      <c r="K231" s="49">
        <v>0</v>
      </c>
      <c r="L231" s="49">
        <v>0</v>
      </c>
      <c r="M231" s="49">
        <v>1604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975</v>
      </c>
      <c r="AE231" s="49">
        <v>0</v>
      </c>
      <c r="AF231" s="49">
        <v>0</v>
      </c>
      <c r="AG231" s="49">
        <v>0</v>
      </c>
      <c r="AM231" t="s">
        <v>1497</v>
      </c>
      <c r="AN231" s="2">
        <v>139069</v>
      </c>
      <c r="AO231">
        <v>500</v>
      </c>
      <c r="AP231" s="2">
        <f aca="true" t="shared" si="30" ref="AP231:AP237">AN231/AO231</f>
        <v>278.138</v>
      </c>
    </row>
    <row r="232" spans="4:42" ht="12.75">
      <c r="D232" t="s">
        <v>359</v>
      </c>
      <c r="E232">
        <v>0</v>
      </c>
      <c r="F232">
        <v>149545</v>
      </c>
      <c r="G232">
        <v>530050</v>
      </c>
      <c r="H232">
        <v>573428</v>
      </c>
      <c r="I232">
        <v>721694</v>
      </c>
      <c r="J232" s="45">
        <f>H232/I232</f>
        <v>0.794558358528684</v>
      </c>
      <c r="K232" s="49">
        <v>676376</v>
      </c>
      <c r="L232" s="49">
        <v>643670</v>
      </c>
      <c r="M232" s="49">
        <v>880077</v>
      </c>
      <c r="N232" s="49">
        <v>656402</v>
      </c>
      <c r="O232" s="49">
        <v>653959</v>
      </c>
      <c r="P232" s="49">
        <v>438411</v>
      </c>
      <c r="Q232" s="49">
        <v>534587</v>
      </c>
      <c r="R232" s="49">
        <v>617781</v>
      </c>
      <c r="S232" s="49">
        <v>717710</v>
      </c>
      <c r="T232" s="49">
        <v>673695</v>
      </c>
      <c r="U232" s="49">
        <v>533598</v>
      </c>
      <c r="V232" s="49">
        <v>672472</v>
      </c>
      <c r="W232" s="49">
        <v>886915</v>
      </c>
      <c r="X232" s="49">
        <v>929710</v>
      </c>
      <c r="Y232" s="49">
        <v>1037366</v>
      </c>
      <c r="Z232" s="49">
        <v>1123804</v>
      </c>
      <c r="AA232" s="49">
        <v>1174135</v>
      </c>
      <c r="AB232" s="49">
        <v>1199940</v>
      </c>
      <c r="AC232" s="49">
        <v>1067482</v>
      </c>
      <c r="AD232" s="49">
        <v>630443</v>
      </c>
      <c r="AE232" s="49">
        <v>663964</v>
      </c>
      <c r="AF232" s="49">
        <v>837762</v>
      </c>
      <c r="AG232" s="49">
        <v>768695</v>
      </c>
      <c r="AM232" t="s">
        <v>1404</v>
      </c>
      <c r="AN232" s="2">
        <v>2385</v>
      </c>
      <c r="AO232">
        <v>1</v>
      </c>
      <c r="AP232" s="2">
        <f t="shared" si="30"/>
        <v>2385</v>
      </c>
    </row>
    <row r="233" spans="4:42" ht="12.75">
      <c r="D233" t="s">
        <v>1375</v>
      </c>
      <c r="E233" s="12">
        <f>SUM(E229:E232)</f>
        <v>0</v>
      </c>
      <c r="F233" s="12">
        <f>SUM(F229:F232)</f>
        <v>149545</v>
      </c>
      <c r="G233" s="12">
        <f>SUM(G229:G232)</f>
        <v>530050</v>
      </c>
      <c r="H233" s="12">
        <f>SUM(H229:H232)</f>
        <v>573428</v>
      </c>
      <c r="I233" s="12">
        <f>SUM(I229:I232)</f>
        <v>721694</v>
      </c>
      <c r="J233" s="45">
        <f>H233/I233</f>
        <v>0.794558358528684</v>
      </c>
      <c r="K233" s="12">
        <f aca="true" t="shared" si="31" ref="K233:AG233">SUM(K229:K232)</f>
        <v>676376</v>
      </c>
      <c r="L233" s="12">
        <f t="shared" si="31"/>
        <v>644509</v>
      </c>
      <c r="M233" s="12">
        <f t="shared" si="31"/>
        <v>881681</v>
      </c>
      <c r="N233" s="12">
        <f t="shared" si="31"/>
        <v>656402</v>
      </c>
      <c r="O233" s="12">
        <f t="shared" si="31"/>
        <v>654956</v>
      </c>
      <c r="P233" s="12">
        <f t="shared" si="31"/>
        <v>438518</v>
      </c>
      <c r="Q233" s="12">
        <f t="shared" si="31"/>
        <v>534587</v>
      </c>
      <c r="R233" s="12">
        <f t="shared" si="31"/>
        <v>617781</v>
      </c>
      <c r="S233" s="12">
        <f t="shared" si="31"/>
        <v>718212</v>
      </c>
      <c r="T233" s="12">
        <f t="shared" si="31"/>
        <v>673695</v>
      </c>
      <c r="U233" s="12">
        <f t="shared" si="31"/>
        <v>533598</v>
      </c>
      <c r="V233" s="12">
        <f t="shared" si="31"/>
        <v>672472</v>
      </c>
      <c r="W233" s="12">
        <f t="shared" si="31"/>
        <v>886915</v>
      </c>
      <c r="X233" s="12">
        <f t="shared" si="31"/>
        <v>929710</v>
      </c>
      <c r="Y233" s="12">
        <f t="shared" si="31"/>
        <v>1037366</v>
      </c>
      <c r="Z233" s="12">
        <f t="shared" si="31"/>
        <v>1123804</v>
      </c>
      <c r="AA233" s="12">
        <f t="shared" si="31"/>
        <v>1174135</v>
      </c>
      <c r="AB233" s="12">
        <f t="shared" si="31"/>
        <v>1199940</v>
      </c>
      <c r="AC233" s="12">
        <f t="shared" si="31"/>
        <v>1067482</v>
      </c>
      <c r="AD233" s="12">
        <f t="shared" si="31"/>
        <v>631418</v>
      </c>
      <c r="AE233" s="12">
        <f t="shared" si="31"/>
        <v>663964</v>
      </c>
      <c r="AF233" s="12">
        <f t="shared" si="31"/>
        <v>838952</v>
      </c>
      <c r="AG233" s="12">
        <f t="shared" si="31"/>
        <v>772840</v>
      </c>
      <c r="AM233" t="s">
        <v>970</v>
      </c>
      <c r="AN233" s="2">
        <v>3384652</v>
      </c>
      <c r="AO233">
        <v>5185</v>
      </c>
      <c r="AP233" s="2">
        <f t="shared" si="30"/>
        <v>652.7776277724205</v>
      </c>
    </row>
    <row r="234" spans="39:42" ht="12.75">
      <c r="AM234" t="s">
        <v>634</v>
      </c>
      <c r="AN234" s="2">
        <v>4204463</v>
      </c>
      <c r="AO234">
        <v>3164</v>
      </c>
      <c r="AP234" s="2">
        <f t="shared" si="30"/>
        <v>1328.8441845764855</v>
      </c>
    </row>
    <row r="235" spans="2:42" ht="12.75">
      <c r="B235" s="31" t="s">
        <v>1165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M235" t="s">
        <v>635</v>
      </c>
      <c r="AN235" s="2">
        <v>2074143</v>
      </c>
      <c r="AO235">
        <v>1829</v>
      </c>
      <c r="AP235" s="2">
        <f t="shared" si="30"/>
        <v>1134.0311645708036</v>
      </c>
    </row>
    <row r="236" spans="4:42" ht="12.75">
      <c r="D236" t="s">
        <v>962</v>
      </c>
      <c r="E236">
        <v>5675</v>
      </c>
      <c r="F236">
        <v>0</v>
      </c>
      <c r="G236">
        <v>2879</v>
      </c>
      <c r="I236">
        <v>0</v>
      </c>
      <c r="K236" s="49">
        <v>0</v>
      </c>
      <c r="L236" s="49">
        <v>17345</v>
      </c>
      <c r="M236" s="49">
        <v>0</v>
      </c>
      <c r="N236" s="49">
        <v>3469</v>
      </c>
      <c r="O236" s="49">
        <v>0</v>
      </c>
      <c r="P236" s="49">
        <v>7050</v>
      </c>
      <c r="Q236" s="49">
        <v>10734</v>
      </c>
      <c r="R236" s="49">
        <v>41900</v>
      </c>
      <c r="S236" s="49">
        <v>16588</v>
      </c>
      <c r="T236" s="49">
        <v>22261</v>
      </c>
      <c r="U236" s="49">
        <v>13486</v>
      </c>
      <c r="V236" s="49">
        <v>123779</v>
      </c>
      <c r="W236" s="49">
        <v>23280</v>
      </c>
      <c r="X236" s="49">
        <v>51805</v>
      </c>
      <c r="Y236" s="49">
        <v>28033</v>
      </c>
      <c r="Z236" s="49">
        <v>20329</v>
      </c>
      <c r="AA236" s="49">
        <v>91473</v>
      </c>
      <c r="AB236" s="49">
        <v>148392</v>
      </c>
      <c r="AC236" s="49">
        <v>75562</v>
      </c>
      <c r="AD236" s="49">
        <v>61453</v>
      </c>
      <c r="AE236" s="49">
        <v>91175</v>
      </c>
      <c r="AF236" s="49">
        <v>91355</v>
      </c>
      <c r="AG236" s="49">
        <v>0</v>
      </c>
      <c r="AM236" t="s">
        <v>557</v>
      </c>
      <c r="AN236" s="2">
        <v>41001</v>
      </c>
      <c r="AO236">
        <v>65</v>
      </c>
      <c r="AP236" s="2">
        <f t="shared" si="30"/>
        <v>630.7846153846153</v>
      </c>
    </row>
    <row r="237" spans="4:42" ht="12.75">
      <c r="D237" t="s">
        <v>92</v>
      </c>
      <c r="E237">
        <v>0</v>
      </c>
      <c r="F237">
        <v>0</v>
      </c>
      <c r="G237">
        <v>0</v>
      </c>
      <c r="I237">
        <v>0</v>
      </c>
      <c r="K237" s="49">
        <v>0</v>
      </c>
      <c r="L237" s="49"/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243</v>
      </c>
      <c r="AG237" s="49">
        <v>0</v>
      </c>
      <c r="AM237" t="s">
        <v>558</v>
      </c>
      <c r="AN237" s="2">
        <v>166582</v>
      </c>
      <c r="AO237">
        <v>322</v>
      </c>
      <c r="AP237" s="2">
        <f t="shared" si="30"/>
        <v>517.335403726708</v>
      </c>
    </row>
    <row r="238" spans="4:42" ht="12.75">
      <c r="D238" t="s">
        <v>201</v>
      </c>
      <c r="E238">
        <v>0</v>
      </c>
      <c r="F238">
        <v>0</v>
      </c>
      <c r="G238">
        <v>0</v>
      </c>
      <c r="I238">
        <v>0</v>
      </c>
      <c r="K238" s="49">
        <v>31634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932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4930</v>
      </c>
      <c r="AG238" s="49">
        <v>0</v>
      </c>
      <c r="AM238" t="s">
        <v>1509</v>
      </c>
      <c r="AN238" s="2">
        <v>0</v>
      </c>
      <c r="AO238">
        <v>0</v>
      </c>
      <c r="AP238" s="2"/>
    </row>
    <row r="239" spans="4:42" ht="12.75">
      <c r="D239" t="s">
        <v>1005</v>
      </c>
      <c r="E239">
        <v>73564</v>
      </c>
      <c r="F239">
        <v>0</v>
      </c>
      <c r="G239">
        <v>0</v>
      </c>
      <c r="I239">
        <v>0</v>
      </c>
      <c r="K239" s="49">
        <v>40754</v>
      </c>
      <c r="L239" s="49">
        <v>0</v>
      </c>
      <c r="M239" s="49">
        <v>0</v>
      </c>
      <c r="N239" t="s">
        <v>16</v>
      </c>
      <c r="O239" t="s">
        <v>16</v>
      </c>
      <c r="P239" t="s">
        <v>16</v>
      </c>
      <c r="Q239" t="s">
        <v>16</v>
      </c>
      <c r="R239" t="s">
        <v>16</v>
      </c>
      <c r="S239" s="49">
        <v>0</v>
      </c>
      <c r="T239" t="s">
        <v>16</v>
      </c>
      <c r="U239" t="s">
        <v>16</v>
      </c>
      <c r="V239" t="s">
        <v>16</v>
      </c>
      <c r="W239" t="s">
        <v>16</v>
      </c>
      <c r="X239" t="s">
        <v>16</v>
      </c>
      <c r="Y239" t="s">
        <v>16</v>
      </c>
      <c r="Z239" t="s">
        <v>16</v>
      </c>
      <c r="AA239" t="s">
        <v>16</v>
      </c>
      <c r="AB239" t="s">
        <v>16</v>
      </c>
      <c r="AC239" t="s">
        <v>16</v>
      </c>
      <c r="AM239" t="s">
        <v>955</v>
      </c>
      <c r="AN239" s="2">
        <v>777</v>
      </c>
      <c r="AO239">
        <v>2</v>
      </c>
      <c r="AP239" s="2">
        <f>AN239/AO239</f>
        <v>388.5</v>
      </c>
    </row>
    <row r="240" spans="4:42" ht="12.75">
      <c r="D240" t="s">
        <v>596</v>
      </c>
      <c r="E240" t="s">
        <v>16</v>
      </c>
      <c r="F240" t="s">
        <v>16</v>
      </c>
      <c r="G240" t="s">
        <v>16</v>
      </c>
      <c r="H240" t="s">
        <v>16</v>
      </c>
      <c r="I240" t="s">
        <v>16</v>
      </c>
      <c r="J240" t="s">
        <v>16</v>
      </c>
      <c r="K240" t="s">
        <v>16</v>
      </c>
      <c r="L240" t="s">
        <v>16</v>
      </c>
      <c r="M240" t="s">
        <v>16</v>
      </c>
      <c r="N240" t="s">
        <v>16</v>
      </c>
      <c r="O240" t="s">
        <v>16</v>
      </c>
      <c r="P240" t="s">
        <v>16</v>
      </c>
      <c r="Q240" t="s">
        <v>16</v>
      </c>
      <c r="R240" t="s">
        <v>16</v>
      </c>
      <c r="S240" t="s">
        <v>16</v>
      </c>
      <c r="T240" s="49">
        <v>0</v>
      </c>
      <c r="U240" s="49">
        <v>0</v>
      </c>
      <c r="V240" s="49">
        <v>0</v>
      </c>
      <c r="W240" s="49">
        <v>2576</v>
      </c>
      <c r="X240" s="49">
        <v>524</v>
      </c>
      <c r="Y240" s="49">
        <v>0</v>
      </c>
      <c r="Z240" s="49">
        <v>0</v>
      </c>
      <c r="AA240" s="49">
        <v>0</v>
      </c>
      <c r="AB240" s="49">
        <v>2391</v>
      </c>
      <c r="AC240" s="49">
        <v>0</v>
      </c>
      <c r="AD240" s="49">
        <v>299</v>
      </c>
      <c r="AE240" s="49">
        <v>0</v>
      </c>
      <c r="AF240" s="49">
        <v>996</v>
      </c>
      <c r="AG240" s="49">
        <v>0</v>
      </c>
      <c r="AN240" s="2"/>
      <c r="AP240" s="2"/>
    </row>
    <row r="241" spans="4:42" ht="12.75">
      <c r="D241" t="s">
        <v>1063</v>
      </c>
      <c r="E241">
        <v>9657</v>
      </c>
      <c r="F241">
        <v>0</v>
      </c>
      <c r="G241">
        <v>0</v>
      </c>
      <c r="H241">
        <v>1419</v>
      </c>
      <c r="I241">
        <v>1692</v>
      </c>
      <c r="J241" s="45">
        <f>H241/I241</f>
        <v>0.8386524822695035</v>
      </c>
      <c r="K241" s="49">
        <v>18467</v>
      </c>
      <c r="L241" s="49">
        <v>3880</v>
      </c>
      <c r="M241" s="49">
        <v>15885</v>
      </c>
      <c r="N241" s="49">
        <v>0</v>
      </c>
      <c r="O241" s="49">
        <v>0</v>
      </c>
      <c r="P241" s="49">
        <v>444</v>
      </c>
      <c r="Q241" s="49">
        <v>0</v>
      </c>
      <c r="R241" s="49">
        <v>1248</v>
      </c>
      <c r="S241" s="49">
        <v>0</v>
      </c>
      <c r="T241" t="s">
        <v>16</v>
      </c>
      <c r="U241" t="s">
        <v>16</v>
      </c>
      <c r="V241" t="s">
        <v>16</v>
      </c>
      <c r="W241" t="s">
        <v>16</v>
      </c>
      <c r="X241" t="s">
        <v>16</v>
      </c>
      <c r="Y241" t="s">
        <v>16</v>
      </c>
      <c r="Z241" t="s">
        <v>16</v>
      </c>
      <c r="AA241" t="s">
        <v>16</v>
      </c>
      <c r="AB241" t="s">
        <v>16</v>
      </c>
      <c r="AC241" t="s">
        <v>16</v>
      </c>
      <c r="AM241" t="s">
        <v>1408</v>
      </c>
      <c r="AN241" s="2">
        <v>459885</v>
      </c>
      <c r="AO241">
        <v>471</v>
      </c>
      <c r="AP241" s="2">
        <f>AN241/AO241</f>
        <v>976.4012738853503</v>
      </c>
    </row>
    <row r="242" spans="4:42" ht="12.75">
      <c r="D242" t="s">
        <v>755</v>
      </c>
      <c r="E242">
        <v>11254</v>
      </c>
      <c r="F242">
        <v>30067</v>
      </c>
      <c r="G242">
        <v>14079</v>
      </c>
      <c r="H242">
        <v>26129</v>
      </c>
      <c r="I242">
        <v>53716</v>
      </c>
      <c r="J242" s="45">
        <f>H242/I242</f>
        <v>0.4864286246183632</v>
      </c>
      <c r="K242" s="49">
        <v>30687</v>
      </c>
      <c r="L242" s="49">
        <v>7773</v>
      </c>
      <c r="M242" s="49">
        <v>12835</v>
      </c>
      <c r="N242" s="49">
        <v>16883</v>
      </c>
      <c r="O242" s="49">
        <v>81406</v>
      </c>
      <c r="P242" s="49">
        <v>77820</v>
      </c>
      <c r="Q242" s="49">
        <v>54858</v>
      </c>
      <c r="R242" s="49">
        <v>150280</v>
      </c>
      <c r="S242" s="49">
        <v>149116</v>
      </c>
      <c r="T242" s="49">
        <v>135571</v>
      </c>
      <c r="U242" s="49">
        <v>118139</v>
      </c>
      <c r="V242" s="49">
        <v>57608</v>
      </c>
      <c r="W242" s="49">
        <v>75237</v>
      </c>
      <c r="X242" s="49">
        <v>114784</v>
      </c>
      <c r="Y242" s="49">
        <v>93621</v>
      </c>
      <c r="Z242" s="49">
        <v>110674</v>
      </c>
      <c r="AA242" s="49">
        <v>70506</v>
      </c>
      <c r="AB242" s="49">
        <v>79086</v>
      </c>
      <c r="AC242" s="49">
        <v>87820</v>
      </c>
      <c r="AD242" s="49">
        <v>23611</v>
      </c>
      <c r="AE242" s="49">
        <v>37000</v>
      </c>
      <c r="AF242" s="49">
        <v>26736</v>
      </c>
      <c r="AG242" s="49">
        <v>19980</v>
      </c>
      <c r="AM242" t="s">
        <v>1409</v>
      </c>
      <c r="AN242" s="2">
        <v>729147</v>
      </c>
      <c r="AO242">
        <v>556</v>
      </c>
      <c r="AP242" s="2">
        <f>AN242/AO242</f>
        <v>1311.4154676258993</v>
      </c>
    </row>
    <row r="243" spans="4:42" ht="12.75">
      <c r="D243" t="s">
        <v>906</v>
      </c>
      <c r="E243" t="s">
        <v>16</v>
      </c>
      <c r="F243" t="s">
        <v>16</v>
      </c>
      <c r="G243" t="s">
        <v>16</v>
      </c>
      <c r="H243" t="s">
        <v>16</v>
      </c>
      <c r="I243" t="s">
        <v>16</v>
      </c>
      <c r="J243" s="45" t="s">
        <v>16</v>
      </c>
      <c r="K243" s="49" t="s">
        <v>16</v>
      </c>
      <c r="L243" s="49" t="s">
        <v>16</v>
      </c>
      <c r="M243" s="49" t="s">
        <v>16</v>
      </c>
      <c r="N243" s="49" t="s">
        <v>16</v>
      </c>
      <c r="O243" s="49">
        <v>1981</v>
      </c>
      <c r="P243" s="49">
        <v>1494</v>
      </c>
      <c r="Q243" s="49">
        <v>0</v>
      </c>
      <c r="R243" s="49">
        <v>0</v>
      </c>
      <c r="S243" s="49">
        <v>0</v>
      </c>
      <c r="Y243" t="s">
        <v>16</v>
      </c>
      <c r="Z243" t="s">
        <v>16</v>
      </c>
      <c r="AA243" t="s">
        <v>16</v>
      </c>
      <c r="AB243" t="s">
        <v>16</v>
      </c>
      <c r="AC243" t="s">
        <v>16</v>
      </c>
      <c r="AD243" t="s">
        <v>16</v>
      </c>
      <c r="AE243" t="s">
        <v>16</v>
      </c>
      <c r="AF243" t="s">
        <v>16</v>
      </c>
      <c r="AG243" t="s">
        <v>16</v>
      </c>
      <c r="AN243" s="2"/>
      <c r="AP243" s="2"/>
    </row>
    <row r="244" spans="4:42" ht="12.75">
      <c r="D244" t="s">
        <v>261</v>
      </c>
      <c r="E244">
        <v>703782</v>
      </c>
      <c r="F244">
        <v>698289</v>
      </c>
      <c r="G244">
        <v>693929</v>
      </c>
      <c r="H244">
        <v>1211612</v>
      </c>
      <c r="I244">
        <v>791826</v>
      </c>
      <c r="J244" s="45">
        <f>H244/I244</f>
        <v>1.53014930047763</v>
      </c>
      <c r="K244" s="49">
        <v>1242968</v>
      </c>
      <c r="L244" s="49">
        <v>1255228</v>
      </c>
      <c r="M244" s="49">
        <v>682072</v>
      </c>
      <c r="N244" s="49">
        <v>920441</v>
      </c>
      <c r="O244" s="49">
        <v>848430</v>
      </c>
      <c r="P244" s="49">
        <v>923683</v>
      </c>
      <c r="Q244" s="49">
        <v>855060</v>
      </c>
      <c r="R244" s="49">
        <v>768050</v>
      </c>
      <c r="S244" s="49">
        <v>901403</v>
      </c>
      <c r="Y244" t="s">
        <v>16</v>
      </c>
      <c r="Z244" t="s">
        <v>16</v>
      </c>
      <c r="AA244" t="s">
        <v>16</v>
      </c>
      <c r="AB244" t="s">
        <v>16</v>
      </c>
      <c r="AC244" t="s">
        <v>16</v>
      </c>
      <c r="AD244" t="s">
        <v>16</v>
      </c>
      <c r="AE244" t="s">
        <v>16</v>
      </c>
      <c r="AF244" t="s">
        <v>16</v>
      </c>
      <c r="AG244" t="s">
        <v>16</v>
      </c>
      <c r="AM244" t="s">
        <v>781</v>
      </c>
      <c r="AN244" s="2">
        <v>0</v>
      </c>
      <c r="AO244">
        <v>0</v>
      </c>
      <c r="AP244" s="2"/>
    </row>
    <row r="245" spans="4:42" ht="12.75">
      <c r="D245" t="s">
        <v>1060</v>
      </c>
      <c r="E245">
        <v>0</v>
      </c>
      <c r="F245">
        <v>0</v>
      </c>
      <c r="G245">
        <v>0</v>
      </c>
      <c r="H245">
        <v>0</v>
      </c>
      <c r="I245">
        <v>0</v>
      </c>
      <c r="J245" s="45"/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795</v>
      </c>
      <c r="Q245" s="49">
        <v>0</v>
      </c>
      <c r="R245" s="49">
        <v>0</v>
      </c>
      <c r="S245" s="49">
        <v>0</v>
      </c>
      <c r="Y245" t="s">
        <v>16</v>
      </c>
      <c r="Z245" t="s">
        <v>16</v>
      </c>
      <c r="AA245" t="s">
        <v>16</v>
      </c>
      <c r="AB245" t="s">
        <v>16</v>
      </c>
      <c r="AC245" t="s">
        <v>16</v>
      </c>
      <c r="AD245" t="s">
        <v>16</v>
      </c>
      <c r="AE245" t="s">
        <v>16</v>
      </c>
      <c r="AF245" t="s">
        <v>16</v>
      </c>
      <c r="AG245" t="s">
        <v>16</v>
      </c>
      <c r="AM245" t="s">
        <v>895</v>
      </c>
      <c r="AN245" s="2">
        <v>1006962</v>
      </c>
      <c r="AO245">
        <v>792</v>
      </c>
      <c r="AP245" s="2">
        <f>AN245/AO245</f>
        <v>1271.4166666666667</v>
      </c>
    </row>
    <row r="246" spans="4:42" ht="12.75">
      <c r="D246" t="s">
        <v>38</v>
      </c>
      <c r="E246">
        <v>481118</v>
      </c>
      <c r="F246">
        <v>618581</v>
      </c>
      <c r="G246">
        <v>503243</v>
      </c>
      <c r="H246">
        <v>471047</v>
      </c>
      <c r="I246">
        <v>620967</v>
      </c>
      <c r="J246" s="45">
        <f>H246/I246</f>
        <v>0.7585701011486923</v>
      </c>
      <c r="K246" s="49">
        <v>794177</v>
      </c>
      <c r="L246" s="49">
        <v>861045</v>
      </c>
      <c r="M246" s="49">
        <v>891896</v>
      </c>
      <c r="N246" s="49">
        <v>523952</v>
      </c>
      <c r="O246" s="49">
        <v>545776</v>
      </c>
      <c r="P246" s="49">
        <v>558396</v>
      </c>
      <c r="Q246" s="49">
        <v>785178</v>
      </c>
      <c r="R246" s="49">
        <v>1109362</v>
      </c>
      <c r="S246" s="49">
        <v>1203068</v>
      </c>
      <c r="T246" s="49">
        <v>1718181</v>
      </c>
      <c r="U246" s="49">
        <v>1766040</v>
      </c>
      <c r="V246" s="49">
        <v>1700355</v>
      </c>
      <c r="W246" s="49">
        <v>1371423</v>
      </c>
      <c r="X246" s="49">
        <v>1488339</v>
      </c>
      <c r="Y246" s="49">
        <v>1706007</v>
      </c>
      <c r="Z246" s="49">
        <v>1811158</v>
      </c>
      <c r="AA246" s="49">
        <v>1484294</v>
      </c>
      <c r="AB246" s="49">
        <v>1248876</v>
      </c>
      <c r="AC246" s="49">
        <v>1244930</v>
      </c>
      <c r="AD246" s="49">
        <v>838097</v>
      </c>
      <c r="AE246" s="49">
        <v>1168074</v>
      </c>
      <c r="AF246" s="49">
        <v>956456</v>
      </c>
      <c r="AG246" s="49">
        <v>830891</v>
      </c>
      <c r="AM246" t="s">
        <v>893</v>
      </c>
      <c r="AN246" s="2">
        <v>4296878</v>
      </c>
      <c r="AO246">
        <v>4386</v>
      </c>
      <c r="AP246" s="2">
        <f>AN246/AO246</f>
        <v>979.6803465572275</v>
      </c>
    </row>
    <row r="247" spans="4:42" ht="12.75">
      <c r="D247" t="s">
        <v>509</v>
      </c>
      <c r="E247">
        <v>793617</v>
      </c>
      <c r="F247">
        <v>981062</v>
      </c>
      <c r="G247">
        <v>717371</v>
      </c>
      <c r="H247">
        <v>790024</v>
      </c>
      <c r="I247">
        <v>1064366</v>
      </c>
      <c r="J247" s="45">
        <f>H247/I247</f>
        <v>0.7422484370977652</v>
      </c>
      <c r="K247" s="49">
        <v>1097221</v>
      </c>
      <c r="L247" s="49">
        <v>1194078</v>
      </c>
      <c r="M247" s="49">
        <v>1046413</v>
      </c>
      <c r="N247" s="49">
        <v>777539</v>
      </c>
      <c r="O247" s="49">
        <v>575401</v>
      </c>
      <c r="P247" s="49">
        <v>971624</v>
      </c>
      <c r="Q247" s="49">
        <v>584420</v>
      </c>
      <c r="R247" s="49">
        <v>671970</v>
      </c>
      <c r="S247" s="49">
        <v>1019308</v>
      </c>
      <c r="T247" s="49">
        <v>1293618</v>
      </c>
      <c r="U247" s="49">
        <v>1349378</v>
      </c>
      <c r="V247" s="49">
        <v>1338681</v>
      </c>
      <c r="W247" s="49">
        <v>1318392</v>
      </c>
      <c r="X247" s="49">
        <v>1608487</v>
      </c>
      <c r="Y247" s="49">
        <v>1711449</v>
      </c>
      <c r="Z247" s="49">
        <v>1571999</v>
      </c>
      <c r="AA247" s="49">
        <v>1473060</v>
      </c>
      <c r="AB247" s="49">
        <v>1324251</v>
      </c>
      <c r="AC247" s="49">
        <v>1339482</v>
      </c>
      <c r="AD247" s="49">
        <v>1141432</v>
      </c>
      <c r="AE247" s="49">
        <v>1520996</v>
      </c>
      <c r="AF247" s="49">
        <v>1472679</v>
      </c>
      <c r="AG247" s="49">
        <v>1225536</v>
      </c>
      <c r="AM247" s="13" t="s">
        <v>1375</v>
      </c>
      <c r="AN247" s="3">
        <f>SUM(AN216:AN246)</f>
        <v>17275411</v>
      </c>
      <c r="AO247" s="4">
        <f>SUM(AO216:AO246)</f>
        <v>19377</v>
      </c>
      <c r="AP247" s="3">
        <f>AN247/AO247</f>
        <v>891.5420859782216</v>
      </c>
    </row>
    <row r="248" spans="4:33" ht="12.75">
      <c r="D248" t="s">
        <v>1375</v>
      </c>
      <c r="E248" s="12">
        <f>SUM(E236:E247)</f>
        <v>2078667</v>
      </c>
      <c r="F248" s="12">
        <f>SUM(F236:F247)</f>
        <v>2327999</v>
      </c>
      <c r="G248" s="12">
        <f>SUM(G236:G247)</f>
        <v>1931501</v>
      </c>
      <c r="H248" s="12">
        <f>SUM(H236:H247)</f>
        <v>2500231</v>
      </c>
      <c r="I248" s="12">
        <f>SUM(I236:I247)</f>
        <v>2532567</v>
      </c>
      <c r="J248" s="45">
        <f>H248/I248</f>
        <v>0.9872319271316415</v>
      </c>
      <c r="K248" s="12">
        <f aca="true" t="shared" si="32" ref="K248:AG248">SUM(K236:K247)</f>
        <v>3255908</v>
      </c>
      <c r="L248" s="12">
        <f t="shared" si="32"/>
        <v>3339349</v>
      </c>
      <c r="M248" s="12">
        <f t="shared" si="32"/>
        <v>2649101</v>
      </c>
      <c r="N248" s="12">
        <f t="shared" si="32"/>
        <v>2242284</v>
      </c>
      <c r="O248" s="12">
        <f t="shared" si="32"/>
        <v>2052994</v>
      </c>
      <c r="P248" s="12">
        <f t="shared" si="32"/>
        <v>2541306</v>
      </c>
      <c r="Q248" s="12">
        <f t="shared" si="32"/>
        <v>2290250</v>
      </c>
      <c r="R248" s="12">
        <f t="shared" si="32"/>
        <v>2743742</v>
      </c>
      <c r="S248" s="12">
        <f t="shared" si="32"/>
        <v>3289483</v>
      </c>
      <c r="T248" s="12">
        <f t="shared" si="32"/>
        <v>3169631</v>
      </c>
      <c r="U248" s="12">
        <f t="shared" si="32"/>
        <v>3247043</v>
      </c>
      <c r="V248" s="12">
        <f t="shared" si="32"/>
        <v>3220423</v>
      </c>
      <c r="W248" s="12">
        <f t="shared" si="32"/>
        <v>2790908</v>
      </c>
      <c r="X248" s="12">
        <f t="shared" si="32"/>
        <v>3263939</v>
      </c>
      <c r="Y248" s="12">
        <f t="shared" si="32"/>
        <v>3539110</v>
      </c>
      <c r="Z248" s="12">
        <f t="shared" si="32"/>
        <v>3514160</v>
      </c>
      <c r="AA248" s="12">
        <f t="shared" si="32"/>
        <v>3119333</v>
      </c>
      <c r="AB248" s="12">
        <f t="shared" si="32"/>
        <v>2802996</v>
      </c>
      <c r="AC248" s="12">
        <f t="shared" si="32"/>
        <v>2747794</v>
      </c>
      <c r="AD248" s="12">
        <f t="shared" si="32"/>
        <v>2064892</v>
      </c>
      <c r="AE248" s="12">
        <f t="shared" si="32"/>
        <v>2817245</v>
      </c>
      <c r="AF248" s="12">
        <f t="shared" si="32"/>
        <v>2553395</v>
      </c>
      <c r="AG248" s="12">
        <f t="shared" si="32"/>
        <v>2076407</v>
      </c>
    </row>
    <row r="249" ht="12.75">
      <c r="AM249" t="s">
        <v>1319</v>
      </c>
    </row>
    <row r="250" spans="2:42" ht="12.75">
      <c r="B250" s="31" t="s">
        <v>1172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M250" t="s">
        <v>113</v>
      </c>
      <c r="AN250" s="2">
        <v>3078947</v>
      </c>
      <c r="AO250">
        <v>10568</v>
      </c>
      <c r="AP250" s="2">
        <f>AN250/AO250</f>
        <v>291.3462339137017</v>
      </c>
    </row>
    <row r="251" spans="4:42" ht="12.75">
      <c r="D251" t="s">
        <v>499</v>
      </c>
      <c r="N251">
        <v>23645</v>
      </c>
      <c r="O251">
        <v>0</v>
      </c>
      <c r="P251">
        <v>1893</v>
      </c>
      <c r="Q251">
        <v>0</v>
      </c>
      <c r="R251">
        <v>163</v>
      </c>
      <c r="T251">
        <v>11446</v>
      </c>
      <c r="U251">
        <v>8212</v>
      </c>
      <c r="V251">
        <v>24731</v>
      </c>
      <c r="W251">
        <v>0</v>
      </c>
      <c r="X251">
        <v>0</v>
      </c>
      <c r="Y251">
        <v>0</v>
      </c>
      <c r="Z251">
        <v>2477</v>
      </c>
      <c r="AA251">
        <v>6264</v>
      </c>
      <c r="AB251">
        <v>10090</v>
      </c>
      <c r="AC251">
        <v>9743</v>
      </c>
      <c r="AD251">
        <v>5771</v>
      </c>
      <c r="AE251">
        <v>5057</v>
      </c>
      <c r="AF251">
        <v>0</v>
      </c>
      <c r="AG251">
        <v>0</v>
      </c>
      <c r="AM251" t="s">
        <v>115</v>
      </c>
      <c r="AN251" s="2">
        <v>88409</v>
      </c>
      <c r="AO251">
        <v>0</v>
      </c>
      <c r="AP251" s="2"/>
    </row>
    <row r="252" spans="4:42" ht="12.75">
      <c r="D252" t="s">
        <v>313</v>
      </c>
      <c r="J252" s="45"/>
      <c r="K252" s="49"/>
      <c r="L252" s="49"/>
      <c r="M252" s="49"/>
      <c r="N252" s="49">
        <v>32337</v>
      </c>
      <c r="O252" s="49">
        <v>0</v>
      </c>
      <c r="P252" s="49">
        <v>0</v>
      </c>
      <c r="Q252" s="49">
        <v>0</v>
      </c>
      <c r="R252" s="49">
        <v>0</v>
      </c>
      <c r="S252" s="49" t="s">
        <v>16</v>
      </c>
      <c r="T252" s="49" t="s">
        <v>16</v>
      </c>
      <c r="U252" s="49" t="s">
        <v>16</v>
      </c>
      <c r="V252" s="49" t="s">
        <v>16</v>
      </c>
      <c r="W252" s="49" t="s">
        <v>16</v>
      </c>
      <c r="X252" s="49" t="s">
        <v>16</v>
      </c>
      <c r="Y252" s="49" t="s">
        <v>16</v>
      </c>
      <c r="Z252" s="49" t="s">
        <v>16</v>
      </c>
      <c r="AA252" s="49" t="s">
        <v>16</v>
      </c>
      <c r="AB252" s="49" t="s">
        <v>16</v>
      </c>
      <c r="AC252" s="49" t="s">
        <v>16</v>
      </c>
      <c r="AN252" s="2"/>
      <c r="AP252" s="2"/>
    </row>
    <row r="253" spans="4:42" ht="12.75">
      <c r="D253" t="s">
        <v>1342</v>
      </c>
      <c r="J253" s="45"/>
      <c r="K253" s="49"/>
      <c r="L253" s="49"/>
      <c r="M253" s="49"/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 t="s">
        <v>16</v>
      </c>
      <c r="T253" s="49" t="s">
        <v>16</v>
      </c>
      <c r="U253" s="49" t="s">
        <v>16</v>
      </c>
      <c r="V253" s="49" t="s">
        <v>16</v>
      </c>
      <c r="W253" s="49" t="s">
        <v>16</v>
      </c>
      <c r="X253" s="49" t="s">
        <v>16</v>
      </c>
      <c r="Y253" s="49" t="s">
        <v>16</v>
      </c>
      <c r="Z253" s="49" t="s">
        <v>16</v>
      </c>
      <c r="AA253" s="49" t="s">
        <v>16</v>
      </c>
      <c r="AB253" s="49" t="s">
        <v>16</v>
      </c>
      <c r="AC253" s="49" t="s">
        <v>16</v>
      </c>
      <c r="AN253" s="2"/>
      <c r="AP253" s="2"/>
    </row>
    <row r="254" spans="4:42" ht="12.75">
      <c r="D254" t="s">
        <v>701</v>
      </c>
      <c r="J254" s="45"/>
      <c r="K254" s="49"/>
      <c r="L254" s="49"/>
      <c r="M254" s="49"/>
      <c r="N254" s="49">
        <v>0</v>
      </c>
      <c r="O254" s="49">
        <v>0</v>
      </c>
      <c r="P254" s="49">
        <v>0</v>
      </c>
      <c r="Q254" s="49">
        <v>0</v>
      </c>
      <c r="R254" s="49">
        <v>262</v>
      </c>
      <c r="S254" s="49" t="s">
        <v>16</v>
      </c>
      <c r="T254" s="49" t="s">
        <v>16</v>
      </c>
      <c r="U254" s="49" t="s">
        <v>16</v>
      </c>
      <c r="V254" s="49" t="s">
        <v>16</v>
      </c>
      <c r="W254" s="49" t="s">
        <v>16</v>
      </c>
      <c r="X254" s="49" t="s">
        <v>16</v>
      </c>
      <c r="Y254" s="49" t="s">
        <v>16</v>
      </c>
      <c r="Z254" s="49" t="s">
        <v>16</v>
      </c>
      <c r="AA254" s="49" t="s">
        <v>16</v>
      </c>
      <c r="AB254" s="49" t="s">
        <v>16</v>
      </c>
      <c r="AC254" s="49" t="s">
        <v>16</v>
      </c>
      <c r="AN254" s="2"/>
      <c r="AP254" s="2"/>
    </row>
    <row r="255" spans="4:42" ht="12.75">
      <c r="D255" t="s">
        <v>931</v>
      </c>
      <c r="E255">
        <v>866554</v>
      </c>
      <c r="F255">
        <v>1074734</v>
      </c>
      <c r="G255">
        <v>1068674</v>
      </c>
      <c r="H255">
        <v>997765</v>
      </c>
      <c r="I255">
        <v>1346542</v>
      </c>
      <c r="J255" s="45">
        <f>H255/I255</f>
        <v>0.7409831999298945</v>
      </c>
      <c r="K255" s="49">
        <v>1993090</v>
      </c>
      <c r="L255" s="49">
        <v>2499196</v>
      </c>
      <c r="M255" s="49">
        <v>2167125</v>
      </c>
      <c r="N255" s="49">
        <v>1637484</v>
      </c>
      <c r="O255" s="49">
        <v>1274525</v>
      </c>
      <c r="P255" s="49">
        <v>1037956</v>
      </c>
      <c r="Q255" s="49">
        <v>1163524</v>
      </c>
      <c r="R255" s="49">
        <v>1232547</v>
      </c>
      <c r="S255" s="49">
        <v>1395119</v>
      </c>
      <c r="T255" s="49">
        <v>1193276</v>
      </c>
      <c r="U255" s="49">
        <v>845876</v>
      </c>
      <c r="V255" s="49">
        <v>941673</v>
      </c>
      <c r="W255" s="49">
        <v>957942</v>
      </c>
      <c r="X255" s="49">
        <v>821635</v>
      </c>
      <c r="Y255" s="49">
        <v>1067445</v>
      </c>
      <c r="Z255" s="49">
        <v>905645</v>
      </c>
      <c r="AA255" s="49">
        <v>519534</v>
      </c>
      <c r="AB255" s="49">
        <v>436180</v>
      </c>
      <c r="AC255" s="49">
        <v>470032</v>
      </c>
      <c r="AD255" s="49">
        <v>281969</v>
      </c>
      <c r="AE255" s="49">
        <v>384835</v>
      </c>
      <c r="AF255" s="49">
        <v>741300</v>
      </c>
      <c r="AG255" s="49">
        <v>894261</v>
      </c>
      <c r="AN255" s="2"/>
      <c r="AP255" s="2"/>
    </row>
    <row r="256" spans="4:42" ht="12.75">
      <c r="D256" t="s">
        <v>1375</v>
      </c>
      <c r="E256" s="12">
        <f aca="true" t="shared" si="33" ref="E256:AH256">SUM(E251:E255)</f>
        <v>866554</v>
      </c>
      <c r="F256" s="12">
        <f t="shared" si="33"/>
        <v>1074734</v>
      </c>
      <c r="G256" s="12">
        <f t="shared" si="33"/>
        <v>1068674</v>
      </c>
      <c r="H256" s="12">
        <f t="shared" si="33"/>
        <v>997765</v>
      </c>
      <c r="I256" s="12">
        <f t="shared" si="33"/>
        <v>1346542</v>
      </c>
      <c r="J256" s="52">
        <f t="shared" si="33"/>
        <v>0.7409831999298945</v>
      </c>
      <c r="K256" s="12">
        <f t="shared" si="33"/>
        <v>1993090</v>
      </c>
      <c r="L256" s="12">
        <f t="shared" si="33"/>
        <v>2499196</v>
      </c>
      <c r="M256" s="12">
        <f t="shared" si="33"/>
        <v>2167125</v>
      </c>
      <c r="N256" s="12">
        <f t="shared" si="33"/>
        <v>1693466</v>
      </c>
      <c r="O256" s="12">
        <f t="shared" si="33"/>
        <v>1274525</v>
      </c>
      <c r="P256" s="12">
        <f t="shared" si="33"/>
        <v>1039849</v>
      </c>
      <c r="Q256" s="12">
        <f t="shared" si="33"/>
        <v>1163524</v>
      </c>
      <c r="R256" s="12">
        <f t="shared" si="33"/>
        <v>1232972</v>
      </c>
      <c r="S256" s="12">
        <f t="shared" si="33"/>
        <v>1395119</v>
      </c>
      <c r="T256" s="12">
        <f t="shared" si="33"/>
        <v>1204722</v>
      </c>
      <c r="U256" s="12">
        <f t="shared" si="33"/>
        <v>854088</v>
      </c>
      <c r="V256" s="12">
        <f t="shared" si="33"/>
        <v>966404</v>
      </c>
      <c r="W256" s="12">
        <f t="shared" si="33"/>
        <v>957942</v>
      </c>
      <c r="X256" s="12">
        <f t="shared" si="33"/>
        <v>821635</v>
      </c>
      <c r="Y256" s="12">
        <f t="shared" si="33"/>
        <v>1067445</v>
      </c>
      <c r="Z256" s="12">
        <f t="shared" si="33"/>
        <v>908122</v>
      </c>
      <c r="AA256" s="12">
        <f t="shared" si="33"/>
        <v>525798</v>
      </c>
      <c r="AB256" s="12">
        <f t="shared" si="33"/>
        <v>446270</v>
      </c>
      <c r="AC256" s="12">
        <f t="shared" si="33"/>
        <v>479775</v>
      </c>
      <c r="AD256" s="12">
        <f t="shared" si="33"/>
        <v>287740</v>
      </c>
      <c r="AE256" s="12">
        <f t="shared" si="33"/>
        <v>389892</v>
      </c>
      <c r="AF256" s="12">
        <f t="shared" si="33"/>
        <v>741300</v>
      </c>
      <c r="AG256" s="12">
        <f t="shared" si="33"/>
        <v>894261</v>
      </c>
      <c r="AH256" s="12">
        <f t="shared" si="33"/>
        <v>0</v>
      </c>
      <c r="AM256" t="s">
        <v>259</v>
      </c>
      <c r="AN256" s="2">
        <v>2829</v>
      </c>
      <c r="AO256">
        <v>31</v>
      </c>
      <c r="AP256" s="2">
        <f>AN256/AO256</f>
        <v>91.25806451612904</v>
      </c>
    </row>
    <row r="257" spans="39:42" ht="12.75">
      <c r="AM257" t="s">
        <v>1101</v>
      </c>
      <c r="AN257" s="2">
        <v>2450</v>
      </c>
      <c r="AO257">
        <v>2</v>
      </c>
      <c r="AP257" s="2">
        <f>AN257/AO257</f>
        <v>1225</v>
      </c>
    </row>
    <row r="258" spans="2:42" ht="12.75">
      <c r="B258" s="31" t="s">
        <v>1177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M258" t="s">
        <v>365</v>
      </c>
      <c r="AN258" s="2">
        <v>128746</v>
      </c>
      <c r="AO258">
        <v>101</v>
      </c>
      <c r="AP258" s="2">
        <f>AN258/AO258</f>
        <v>1274.7128712871288</v>
      </c>
    </row>
    <row r="259" spans="4:42" ht="12.75">
      <c r="D259" t="s">
        <v>610</v>
      </c>
      <c r="E259">
        <v>0</v>
      </c>
      <c r="F259">
        <v>0</v>
      </c>
      <c r="G259">
        <v>0</v>
      </c>
      <c r="H259">
        <v>0</v>
      </c>
      <c r="I25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751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78</v>
      </c>
      <c r="AG259" s="49">
        <v>46</v>
      </c>
      <c r="AM259" t="s">
        <v>226</v>
      </c>
      <c r="AN259" s="2">
        <v>10381</v>
      </c>
      <c r="AO259">
        <v>47</v>
      </c>
      <c r="AP259" s="2">
        <f>AN259/AO259</f>
        <v>220.87234042553192</v>
      </c>
    </row>
    <row r="260" spans="4:42" ht="12.75">
      <c r="D260" t="s">
        <v>907</v>
      </c>
      <c r="E260">
        <v>0</v>
      </c>
      <c r="F260">
        <v>0</v>
      </c>
      <c r="G260">
        <v>0</v>
      </c>
      <c r="H260">
        <v>0</v>
      </c>
      <c r="I260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305</v>
      </c>
      <c r="S260" s="49">
        <v>0</v>
      </c>
      <c r="T260" s="49">
        <v>1735</v>
      </c>
      <c r="U260" s="49">
        <v>180</v>
      </c>
      <c r="V260" s="49">
        <v>14037</v>
      </c>
      <c r="W260" s="49">
        <v>132607</v>
      </c>
      <c r="X260" s="49">
        <v>356622</v>
      </c>
      <c r="Y260" s="49">
        <v>444732</v>
      </c>
      <c r="Z260" s="49">
        <v>623994</v>
      </c>
      <c r="AA260" s="49">
        <v>521483</v>
      </c>
      <c r="AB260" s="49">
        <v>10758</v>
      </c>
      <c r="AC260" s="49">
        <v>0</v>
      </c>
      <c r="AD260" s="49">
        <v>467</v>
      </c>
      <c r="AE260" s="49">
        <v>1663</v>
      </c>
      <c r="AF260" s="49">
        <v>78</v>
      </c>
      <c r="AG260" s="49">
        <v>46</v>
      </c>
      <c r="AM260" t="s">
        <v>1334</v>
      </c>
      <c r="AN260" s="2">
        <v>17996</v>
      </c>
      <c r="AO260">
        <v>154</v>
      </c>
      <c r="AP260" s="2">
        <f>AN260/AO260</f>
        <v>116.85714285714286</v>
      </c>
    </row>
    <row r="261" spans="4:42" ht="12.75">
      <c r="D261" t="s">
        <v>1414</v>
      </c>
      <c r="E261" t="s">
        <v>16</v>
      </c>
      <c r="F261" t="s">
        <v>16</v>
      </c>
      <c r="G261" t="s">
        <v>16</v>
      </c>
      <c r="H261" t="s">
        <v>16</v>
      </c>
      <c r="I261" t="s">
        <v>16</v>
      </c>
      <c r="J261" t="s">
        <v>16</v>
      </c>
      <c r="K261" t="s">
        <v>16</v>
      </c>
      <c r="L261" t="s">
        <v>16</v>
      </c>
      <c r="M261" t="s">
        <v>16</v>
      </c>
      <c r="N261" t="s">
        <v>16</v>
      </c>
      <c r="O261" t="s">
        <v>16</v>
      </c>
      <c r="P261" t="s">
        <v>16</v>
      </c>
      <c r="Q261" t="s">
        <v>16</v>
      </c>
      <c r="R261" t="s">
        <v>16</v>
      </c>
      <c r="S261" t="s">
        <v>16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2043</v>
      </c>
      <c r="AD261">
        <v>0</v>
      </c>
      <c r="AE261">
        <v>2174</v>
      </c>
      <c r="AF261">
        <v>0</v>
      </c>
      <c r="AG261">
        <v>238</v>
      </c>
      <c r="AN261" s="2"/>
      <c r="AP261" s="2"/>
    </row>
    <row r="262" spans="4:42" ht="12.75">
      <c r="D262" t="s">
        <v>960</v>
      </c>
      <c r="E262" t="s">
        <v>16</v>
      </c>
      <c r="F262" t="s">
        <v>16</v>
      </c>
      <c r="G262" t="s">
        <v>16</v>
      </c>
      <c r="H262" t="s">
        <v>16</v>
      </c>
      <c r="I262" t="s">
        <v>16</v>
      </c>
      <c r="J262" t="s">
        <v>16</v>
      </c>
      <c r="K262" t="s">
        <v>16</v>
      </c>
      <c r="L262" t="s">
        <v>16</v>
      </c>
      <c r="M262" t="s">
        <v>16</v>
      </c>
      <c r="N262" t="s">
        <v>16</v>
      </c>
      <c r="O262" t="s">
        <v>16</v>
      </c>
      <c r="P262" t="s">
        <v>16</v>
      </c>
      <c r="Q262" t="s">
        <v>16</v>
      </c>
      <c r="R262" t="s">
        <v>16</v>
      </c>
      <c r="S262" t="s">
        <v>16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556</v>
      </c>
      <c r="AA262">
        <v>2496</v>
      </c>
      <c r="AB262">
        <v>2609</v>
      </c>
      <c r="AC262">
        <v>488</v>
      </c>
      <c r="AD262">
        <v>1506</v>
      </c>
      <c r="AE262">
        <v>5507</v>
      </c>
      <c r="AF262">
        <v>1662</v>
      </c>
      <c r="AG262">
        <v>583</v>
      </c>
      <c r="AN262" s="2"/>
      <c r="AP262" s="2"/>
    </row>
    <row r="263" spans="4:42" ht="12.75">
      <c r="D263" t="s">
        <v>468</v>
      </c>
      <c r="E263">
        <v>61231</v>
      </c>
      <c r="F263">
        <v>38163</v>
      </c>
      <c r="G263">
        <v>12799</v>
      </c>
      <c r="H263">
        <v>55164</v>
      </c>
      <c r="I263">
        <v>68880</v>
      </c>
      <c r="J263" s="45">
        <f>H263/I263</f>
        <v>0.8008710801393728</v>
      </c>
      <c r="K263" s="49">
        <v>13154</v>
      </c>
      <c r="L263" s="49">
        <v>81779</v>
      </c>
      <c r="M263" s="49">
        <v>79978</v>
      </c>
      <c r="N263" s="49">
        <v>76780</v>
      </c>
      <c r="O263" s="49">
        <v>242292</v>
      </c>
      <c r="P263" s="49">
        <v>251124</v>
      </c>
      <c r="Q263" s="49">
        <v>454216</v>
      </c>
      <c r="R263" s="49">
        <v>423450</v>
      </c>
      <c r="S263" s="49">
        <v>411361</v>
      </c>
      <c r="T263" s="49">
        <v>443164</v>
      </c>
      <c r="U263" s="49">
        <v>467376</v>
      </c>
      <c r="V263" s="49">
        <v>483503</v>
      </c>
      <c r="W263" s="49">
        <v>596881</v>
      </c>
      <c r="X263" s="49">
        <v>575384</v>
      </c>
      <c r="Y263" s="49">
        <v>597526</v>
      </c>
      <c r="Z263" s="49">
        <v>816317</v>
      </c>
      <c r="AA263" s="49">
        <v>769260</v>
      </c>
      <c r="AB263" s="49">
        <v>1218689</v>
      </c>
      <c r="AC263" s="49">
        <v>1400615</v>
      </c>
      <c r="AD263" s="49">
        <v>1355560</v>
      </c>
      <c r="AE263" s="49">
        <v>1535875</v>
      </c>
      <c r="AF263" s="49">
        <v>1243918</v>
      </c>
      <c r="AG263" s="49">
        <v>1362812</v>
      </c>
      <c r="AM263" t="s">
        <v>1335</v>
      </c>
      <c r="AN263" s="2">
        <v>3634165</v>
      </c>
      <c r="AO263">
        <v>2087</v>
      </c>
      <c r="AP263" s="2">
        <f>AN263/AO263</f>
        <v>1741.3344513655966</v>
      </c>
    </row>
    <row r="264" spans="4:42" ht="12.75">
      <c r="D264" t="s">
        <v>1375</v>
      </c>
      <c r="E264" s="12">
        <f>SUM(E259:E263)</f>
        <v>61231</v>
      </c>
      <c r="F264" s="12">
        <f>SUM(F259:F263)</f>
        <v>38163</v>
      </c>
      <c r="G264" s="12">
        <f>SUM(G259:G263)</f>
        <v>12799</v>
      </c>
      <c r="H264" s="12">
        <f>SUM(H259:H263)</f>
        <v>55164</v>
      </c>
      <c r="I264" s="12">
        <f>SUM(I259:I263)</f>
        <v>68880</v>
      </c>
      <c r="J264" s="45">
        <f>H264/I264</f>
        <v>0.8008710801393728</v>
      </c>
      <c r="K264" s="12">
        <f aca="true" t="shared" si="34" ref="K264:AG264">SUM(K259:K263)</f>
        <v>13154</v>
      </c>
      <c r="L264" s="12">
        <f t="shared" si="34"/>
        <v>81779</v>
      </c>
      <c r="M264" s="12">
        <f t="shared" si="34"/>
        <v>79978</v>
      </c>
      <c r="N264" s="12">
        <f t="shared" si="34"/>
        <v>76780</v>
      </c>
      <c r="O264" s="12">
        <f t="shared" si="34"/>
        <v>243043</v>
      </c>
      <c r="P264" s="12">
        <f t="shared" si="34"/>
        <v>251124</v>
      </c>
      <c r="Q264" s="12">
        <f t="shared" si="34"/>
        <v>454216</v>
      </c>
      <c r="R264" s="12">
        <f t="shared" si="34"/>
        <v>423755</v>
      </c>
      <c r="S264" s="12">
        <f t="shared" si="34"/>
        <v>411361</v>
      </c>
      <c r="T264" s="12">
        <f t="shared" si="34"/>
        <v>444899</v>
      </c>
      <c r="U264" s="12">
        <f t="shared" si="34"/>
        <v>467556</v>
      </c>
      <c r="V264" s="12">
        <f t="shared" si="34"/>
        <v>497540</v>
      </c>
      <c r="W264" s="12">
        <f t="shared" si="34"/>
        <v>729488</v>
      </c>
      <c r="X264" s="12">
        <f t="shared" si="34"/>
        <v>932006</v>
      </c>
      <c r="Y264" s="12">
        <f t="shared" si="34"/>
        <v>1042258</v>
      </c>
      <c r="Z264" s="12">
        <f t="shared" si="34"/>
        <v>1440867</v>
      </c>
      <c r="AA264" s="12">
        <f t="shared" si="34"/>
        <v>1293239</v>
      </c>
      <c r="AB264" s="12">
        <f t="shared" si="34"/>
        <v>1232056</v>
      </c>
      <c r="AC264" s="12">
        <f t="shared" si="34"/>
        <v>1403146</v>
      </c>
      <c r="AD264" s="12">
        <f t="shared" si="34"/>
        <v>1357533</v>
      </c>
      <c r="AE264" s="12">
        <f t="shared" si="34"/>
        <v>1545219</v>
      </c>
      <c r="AF264" s="12">
        <f t="shared" si="34"/>
        <v>1245736</v>
      </c>
      <c r="AG264" s="12">
        <f t="shared" si="34"/>
        <v>1363725</v>
      </c>
      <c r="AM264" t="s">
        <v>242</v>
      </c>
      <c r="AN264" s="2">
        <v>0</v>
      </c>
      <c r="AO264">
        <v>0</v>
      </c>
      <c r="AP264" s="2"/>
    </row>
    <row r="265" spans="39:42" ht="12.75">
      <c r="AM265" t="s">
        <v>617</v>
      </c>
      <c r="AN265" s="2">
        <v>297845</v>
      </c>
      <c r="AO265">
        <v>5091</v>
      </c>
      <c r="AP265" s="2">
        <f>AN265/AO265</f>
        <v>58.50422313887252</v>
      </c>
    </row>
    <row r="266" spans="2:42" ht="12.75">
      <c r="B266" s="31" t="s">
        <v>1185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M266" s="13" t="s">
        <v>1375</v>
      </c>
      <c r="AN266" s="3">
        <f>SUM(AN250:AN265)</f>
        <v>7261768</v>
      </c>
      <c r="AO266" s="4">
        <f>SUM(AO250:AO265)</f>
        <v>18081</v>
      </c>
      <c r="AP266" s="3">
        <f>AN266/AO266</f>
        <v>401.6242464465461</v>
      </c>
    </row>
    <row r="267" spans="4:33" ht="12.75">
      <c r="D267" t="s">
        <v>991</v>
      </c>
      <c r="E267">
        <v>393440</v>
      </c>
      <c r="F267">
        <v>368135</v>
      </c>
      <c r="G267">
        <v>258679</v>
      </c>
      <c r="H267">
        <v>209368</v>
      </c>
      <c r="I267">
        <v>317611</v>
      </c>
      <c r="J267" s="45">
        <f>H267/I267</f>
        <v>0.659196312470286</v>
      </c>
      <c r="K267">
        <v>263627</v>
      </c>
      <c r="L267">
        <v>301416</v>
      </c>
      <c r="M267">
        <v>228982</v>
      </c>
      <c r="N267">
        <v>66900</v>
      </c>
      <c r="O267">
        <v>69668</v>
      </c>
      <c r="P267">
        <v>47796</v>
      </c>
      <c r="Q267">
        <v>13332</v>
      </c>
      <c r="R267">
        <v>0</v>
      </c>
      <c r="S267">
        <v>0</v>
      </c>
      <c r="T267" t="s">
        <v>16</v>
      </c>
      <c r="U267" t="s">
        <v>16</v>
      </c>
      <c r="V267" t="s">
        <v>16</v>
      </c>
      <c r="W267" t="s">
        <v>16</v>
      </c>
      <c r="X267" t="s">
        <v>16</v>
      </c>
      <c r="Y267" t="s">
        <v>16</v>
      </c>
      <c r="Z267" t="s">
        <v>16</v>
      </c>
      <c r="AA267" t="s">
        <v>16</v>
      </c>
      <c r="AB267" t="s">
        <v>16</v>
      </c>
      <c r="AC267" t="s">
        <v>16</v>
      </c>
      <c r="AD267" t="s">
        <v>16</v>
      </c>
      <c r="AE267" t="s">
        <v>16</v>
      </c>
      <c r="AF267" t="s">
        <v>16</v>
      </c>
      <c r="AG267" t="s">
        <v>16</v>
      </c>
    </row>
    <row r="268" spans="4:41" ht="12.75">
      <c r="D268" t="s">
        <v>1375</v>
      </c>
      <c r="E268" s="12">
        <f>SUM(E267)</f>
        <v>393440</v>
      </c>
      <c r="F268" s="12">
        <f>SUM(F267)</f>
        <v>368135</v>
      </c>
      <c r="G268" s="12">
        <f>SUM(G267)</f>
        <v>258679</v>
      </c>
      <c r="H268" s="12">
        <f>SUM(H267)</f>
        <v>209368</v>
      </c>
      <c r="I268" s="12">
        <f>SUM(I267)</f>
        <v>317611</v>
      </c>
      <c r="J268" s="45">
        <f>H268/I268</f>
        <v>0.659196312470286</v>
      </c>
      <c r="K268" s="12">
        <f aca="true" t="shared" si="35" ref="K268:S268">SUM(K267)</f>
        <v>263627</v>
      </c>
      <c r="L268" s="12">
        <f t="shared" si="35"/>
        <v>301416</v>
      </c>
      <c r="M268" s="12">
        <f t="shared" si="35"/>
        <v>228982</v>
      </c>
      <c r="N268" s="12">
        <f t="shared" si="35"/>
        <v>66900</v>
      </c>
      <c r="O268" s="12">
        <f t="shared" si="35"/>
        <v>69668</v>
      </c>
      <c r="P268" s="12">
        <f t="shared" si="35"/>
        <v>47796</v>
      </c>
      <c r="Q268" s="12">
        <f t="shared" si="35"/>
        <v>13332</v>
      </c>
      <c r="R268" s="12">
        <f t="shared" si="35"/>
        <v>0</v>
      </c>
      <c r="S268" s="12">
        <f t="shared" si="35"/>
        <v>0</v>
      </c>
      <c r="X268" t="s">
        <v>16</v>
      </c>
      <c r="Y268" t="s">
        <v>16</v>
      </c>
      <c r="Z268" t="s">
        <v>16</v>
      </c>
      <c r="AA268" t="s">
        <v>16</v>
      </c>
      <c r="AB268" t="s">
        <v>16</v>
      </c>
      <c r="AC268" t="s">
        <v>16</v>
      </c>
      <c r="AD268" t="s">
        <v>16</v>
      </c>
      <c r="AE268" t="s">
        <v>16</v>
      </c>
      <c r="AF268" t="s">
        <v>16</v>
      </c>
      <c r="AG268" t="s">
        <v>16</v>
      </c>
      <c r="AM268" t="s">
        <v>1114</v>
      </c>
      <c r="AN268" s="2">
        <v>8645288</v>
      </c>
      <c r="AO268">
        <v>14412</v>
      </c>
    </row>
    <row r="269" spans="39:41" ht="12.75">
      <c r="AM269" t="s">
        <v>1130</v>
      </c>
      <c r="AN269" s="2">
        <v>784344</v>
      </c>
      <c r="AO269">
        <v>804</v>
      </c>
    </row>
    <row r="270" spans="2:41" ht="12.75">
      <c r="B270" s="31" t="s">
        <v>1203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M270" t="s">
        <v>1131</v>
      </c>
      <c r="AN270" s="2">
        <v>2949998</v>
      </c>
      <c r="AO270">
        <v>11218</v>
      </c>
    </row>
    <row r="271" spans="4:41" ht="12.75">
      <c r="D271" t="s">
        <v>1368</v>
      </c>
      <c r="E271">
        <v>0</v>
      </c>
      <c r="F271">
        <v>1545</v>
      </c>
      <c r="G271">
        <v>0</v>
      </c>
      <c r="H271">
        <v>630</v>
      </c>
      <c r="I271">
        <v>1636</v>
      </c>
      <c r="J271" s="45">
        <f>H271/I271</f>
        <v>0.38508557457212717</v>
      </c>
      <c r="K271" s="49">
        <v>0</v>
      </c>
      <c r="L271" s="49">
        <v>0</v>
      </c>
      <c r="M271" s="49">
        <v>0</v>
      </c>
      <c r="N271" s="49">
        <v>0</v>
      </c>
      <c r="O271" s="49">
        <v>204</v>
      </c>
      <c r="P271" s="49">
        <v>3770</v>
      </c>
      <c r="Q271" s="49">
        <v>21424</v>
      </c>
      <c r="R271">
        <v>8661</v>
      </c>
      <c r="S271" s="49">
        <v>73650</v>
      </c>
      <c r="T271" s="50">
        <v>72199</v>
      </c>
      <c r="U271" s="50">
        <v>46290</v>
      </c>
      <c r="V271" s="50">
        <v>0</v>
      </c>
      <c r="W271" s="50">
        <v>51281</v>
      </c>
      <c r="X271" s="50">
        <v>78133</v>
      </c>
      <c r="Y271" s="50">
        <v>0</v>
      </c>
      <c r="Z271" s="50">
        <v>0</v>
      </c>
      <c r="AA271" s="50">
        <v>0</v>
      </c>
      <c r="AB271" s="50">
        <v>0</v>
      </c>
      <c r="AC271" s="50">
        <v>150</v>
      </c>
      <c r="AD271" s="50">
        <v>0</v>
      </c>
      <c r="AE271" s="50">
        <v>0</v>
      </c>
      <c r="AF271" s="50">
        <v>0</v>
      </c>
      <c r="AG271" s="50">
        <v>2795</v>
      </c>
      <c r="AM271" t="s">
        <v>1140</v>
      </c>
      <c r="AN271" s="2">
        <v>59482</v>
      </c>
      <c r="AO271">
        <v>718</v>
      </c>
    </row>
    <row r="272" spans="4:40" ht="12.75">
      <c r="D272" t="s">
        <v>544</v>
      </c>
      <c r="E272" t="s">
        <v>16</v>
      </c>
      <c r="F272" t="s">
        <v>16</v>
      </c>
      <c r="H272">
        <v>0</v>
      </c>
      <c r="I272">
        <v>0</v>
      </c>
      <c r="J272" s="45"/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953</v>
      </c>
      <c r="Z272" s="49">
        <v>0</v>
      </c>
      <c r="AA272" s="49">
        <v>36450</v>
      </c>
      <c r="AB272" s="49">
        <v>68687</v>
      </c>
      <c r="AC272" s="49">
        <v>0</v>
      </c>
      <c r="AN272" s="2"/>
    </row>
    <row r="273" spans="4:41" ht="12.75">
      <c r="D273" t="s">
        <v>1047</v>
      </c>
      <c r="E273">
        <v>7296</v>
      </c>
      <c r="F273">
        <v>2073</v>
      </c>
      <c r="G273">
        <v>21350</v>
      </c>
      <c r="H273">
        <v>36831</v>
      </c>
      <c r="I273">
        <v>47423</v>
      </c>
      <c r="J273" s="45">
        <f>H273/I273</f>
        <v>0.7766484617168884</v>
      </c>
      <c r="K273" s="49">
        <v>15106</v>
      </c>
      <c r="L273" s="49">
        <v>36891</v>
      </c>
      <c r="M273" s="49">
        <v>32365</v>
      </c>
      <c r="N273" s="49">
        <v>33903</v>
      </c>
      <c r="O273" s="49">
        <v>34919</v>
      </c>
      <c r="P273" s="49">
        <v>28633</v>
      </c>
      <c r="Q273" s="49">
        <v>38768</v>
      </c>
      <c r="R273" s="49">
        <v>35266</v>
      </c>
      <c r="S273" s="49">
        <v>55945</v>
      </c>
      <c r="T273" s="49">
        <v>54206</v>
      </c>
      <c r="U273" s="49">
        <v>116422</v>
      </c>
      <c r="V273" s="49">
        <v>167667</v>
      </c>
      <c r="W273" s="49">
        <v>124306</v>
      </c>
      <c r="X273" s="49">
        <v>61153</v>
      </c>
      <c r="Y273" s="49">
        <v>235447</v>
      </c>
      <c r="Z273" s="49">
        <v>299518</v>
      </c>
      <c r="AA273" s="49">
        <v>362566</v>
      </c>
      <c r="AB273" s="49">
        <v>509790</v>
      </c>
      <c r="AC273" s="49">
        <v>246933</v>
      </c>
      <c r="AD273" s="49">
        <v>280284</v>
      </c>
      <c r="AE273" s="49">
        <v>0</v>
      </c>
      <c r="AF273" s="49">
        <v>0</v>
      </c>
      <c r="AG273" s="49">
        <v>0</v>
      </c>
      <c r="AM273" t="s">
        <v>1148</v>
      </c>
      <c r="AN273" s="2">
        <v>5622816</v>
      </c>
      <c r="AO273">
        <v>5976</v>
      </c>
    </row>
    <row r="274" spans="4:41" ht="12.75">
      <c r="D274" t="s">
        <v>1016</v>
      </c>
      <c r="E274">
        <v>1770518</v>
      </c>
      <c r="F274">
        <v>1683036</v>
      </c>
      <c r="G274">
        <v>1424746</v>
      </c>
      <c r="H274">
        <v>1276950</v>
      </c>
      <c r="I274">
        <v>1858663</v>
      </c>
      <c r="J274" s="45">
        <f>H274/I274</f>
        <v>0.6870261042480535</v>
      </c>
      <c r="K274" s="49">
        <v>2187559</v>
      </c>
      <c r="L274" s="49">
        <v>1868831</v>
      </c>
      <c r="M274" s="49">
        <v>1449006</v>
      </c>
      <c r="N274" s="49">
        <v>1134378</v>
      </c>
      <c r="O274" s="49">
        <v>961888</v>
      </c>
      <c r="P274" s="49">
        <v>622500</v>
      </c>
      <c r="Q274" s="49">
        <v>500626</v>
      </c>
      <c r="R274" s="49">
        <v>600638</v>
      </c>
      <c r="S274" s="49">
        <v>681854</v>
      </c>
      <c r="T274" s="49">
        <v>643443</v>
      </c>
      <c r="U274" s="49">
        <v>733508</v>
      </c>
      <c r="V274" s="49">
        <v>744046</v>
      </c>
      <c r="W274" s="49">
        <v>440369</v>
      </c>
      <c r="X274" s="49">
        <v>383397</v>
      </c>
      <c r="Y274" s="49">
        <v>430370</v>
      </c>
      <c r="Z274" s="49">
        <v>582842</v>
      </c>
      <c r="AA274" s="49">
        <v>483146</v>
      </c>
      <c r="AB274" s="49">
        <v>254479</v>
      </c>
      <c r="AC274" s="49">
        <v>234605</v>
      </c>
      <c r="AD274" s="49">
        <v>288004</v>
      </c>
      <c r="AE274" s="49">
        <v>0</v>
      </c>
      <c r="AF274" s="49">
        <v>0</v>
      </c>
      <c r="AG274" s="49">
        <v>0</v>
      </c>
      <c r="AM274" t="s">
        <v>1155</v>
      </c>
      <c r="AN274" s="2">
        <v>881681</v>
      </c>
      <c r="AO274">
        <v>1679</v>
      </c>
    </row>
    <row r="275" spans="4:39" ht="12.75">
      <c r="D275" t="s">
        <v>694</v>
      </c>
      <c r="E275">
        <v>571306</v>
      </c>
      <c r="F275">
        <v>654466</v>
      </c>
      <c r="G275">
        <v>580442</v>
      </c>
      <c r="H275">
        <v>781125</v>
      </c>
      <c r="I275">
        <v>1119528</v>
      </c>
      <c r="J275" s="45">
        <f>H275/I275</f>
        <v>0.6977270778399468</v>
      </c>
      <c r="K275" s="49">
        <v>1481785</v>
      </c>
      <c r="L275" s="49">
        <v>1101365</v>
      </c>
      <c r="M275" s="49">
        <v>1438802</v>
      </c>
      <c r="N275" s="49">
        <v>1202559</v>
      </c>
      <c r="O275" s="49">
        <v>1160958</v>
      </c>
      <c r="P275" s="49">
        <v>912535</v>
      </c>
      <c r="Q275" s="49">
        <v>614214</v>
      </c>
      <c r="R275" s="49">
        <v>510668</v>
      </c>
      <c r="S275" s="49">
        <v>360933</v>
      </c>
      <c r="T275" s="49">
        <v>426872</v>
      </c>
      <c r="U275" s="49">
        <v>339142</v>
      </c>
      <c r="V275" s="49">
        <v>367597</v>
      </c>
      <c r="W275" s="49">
        <v>357506</v>
      </c>
      <c r="X275" s="49">
        <v>376258</v>
      </c>
      <c r="Y275" s="49">
        <v>314233</v>
      </c>
      <c r="Z275" s="49">
        <v>31881</v>
      </c>
      <c r="AA275" s="49">
        <v>323424</v>
      </c>
      <c r="AB275" s="49">
        <v>440630</v>
      </c>
      <c r="AC275" s="49">
        <v>395867</v>
      </c>
      <c r="AD275" s="49">
        <v>447564</v>
      </c>
      <c r="AE275" s="49">
        <v>0</v>
      </c>
      <c r="AF275" s="49">
        <v>0</v>
      </c>
      <c r="AG275" s="49">
        <v>0</v>
      </c>
      <c r="AM275" t="s">
        <v>1162</v>
      </c>
    </row>
    <row r="276" spans="4:33" ht="12.75">
      <c r="D276" t="s">
        <v>436</v>
      </c>
      <c r="E276" t="s">
        <v>16</v>
      </c>
      <c r="F276" t="s">
        <v>16</v>
      </c>
      <c r="G276" t="s">
        <v>16</v>
      </c>
      <c r="H276">
        <v>0</v>
      </c>
      <c r="I276">
        <v>0</v>
      </c>
      <c r="J276" s="45"/>
      <c r="K276" s="49">
        <v>0</v>
      </c>
      <c r="L276" s="49">
        <v>0</v>
      </c>
      <c r="M276" s="49">
        <v>13902</v>
      </c>
      <c r="N276" s="49">
        <v>0</v>
      </c>
      <c r="O276" s="49">
        <v>0</v>
      </c>
      <c r="P276" s="49">
        <v>0</v>
      </c>
      <c r="Q276" s="49">
        <v>450</v>
      </c>
      <c r="R276" s="49">
        <v>0</v>
      </c>
      <c r="S276" s="49">
        <v>0</v>
      </c>
      <c r="T276" s="49">
        <v>0</v>
      </c>
      <c r="U276" s="49">
        <v>0</v>
      </c>
      <c r="V276" s="49">
        <v>711</v>
      </c>
      <c r="W276" s="49">
        <v>1999</v>
      </c>
      <c r="X276" s="49">
        <v>20273</v>
      </c>
      <c r="Y276" s="49">
        <v>71758</v>
      </c>
      <c r="Z276" s="49">
        <v>44344</v>
      </c>
      <c r="AA276" s="49">
        <v>49563</v>
      </c>
      <c r="AB276" s="49">
        <v>44095</v>
      </c>
      <c r="AC276" s="49">
        <v>25034</v>
      </c>
      <c r="AD276" s="49">
        <v>29034</v>
      </c>
      <c r="AE276" s="49">
        <v>0</v>
      </c>
      <c r="AF276" s="49">
        <v>0</v>
      </c>
      <c r="AG276" s="49">
        <v>0</v>
      </c>
    </row>
    <row r="277" spans="4:42" ht="12.75">
      <c r="D277" t="s">
        <v>768</v>
      </c>
      <c r="E277">
        <v>825161</v>
      </c>
      <c r="F277">
        <v>821927</v>
      </c>
      <c r="G277">
        <v>638823</v>
      </c>
      <c r="H277">
        <v>618606</v>
      </c>
      <c r="I277">
        <v>1064556</v>
      </c>
      <c r="J277" s="45">
        <f>H277/I277</f>
        <v>0.5810929626999425</v>
      </c>
      <c r="K277" s="49">
        <v>790200</v>
      </c>
      <c r="L277" s="49">
        <v>568543</v>
      </c>
      <c r="M277" s="49">
        <v>770840</v>
      </c>
      <c r="N277" s="49">
        <v>649336</v>
      </c>
      <c r="O277" s="49">
        <v>394273</v>
      </c>
      <c r="P277" s="49">
        <v>632752</v>
      </c>
      <c r="Q277" s="49">
        <v>518618</v>
      </c>
      <c r="R277" s="49">
        <v>625028</v>
      </c>
      <c r="S277" s="49">
        <v>384764</v>
      </c>
      <c r="T277" s="49">
        <v>490880</v>
      </c>
      <c r="U277" s="49">
        <v>660187</v>
      </c>
      <c r="V277" s="49">
        <v>1251914</v>
      </c>
      <c r="W277" s="49">
        <v>1421957</v>
      </c>
      <c r="X277" s="49">
        <v>840410</v>
      </c>
      <c r="Y277" s="49">
        <v>776063</v>
      </c>
      <c r="Z277" s="49">
        <v>1178491</v>
      </c>
      <c r="AA277" s="49">
        <v>1253096</v>
      </c>
      <c r="AB277" s="49">
        <v>1396760</v>
      </c>
      <c r="AC277" s="49">
        <v>1695440</v>
      </c>
      <c r="AD277" s="49">
        <v>1593766</v>
      </c>
      <c r="AE277" s="49">
        <v>1995056</v>
      </c>
      <c r="AF277" s="49">
        <v>1728054</v>
      </c>
      <c r="AG277" s="49">
        <v>1260969</v>
      </c>
      <c r="AM277" t="s">
        <v>962</v>
      </c>
      <c r="AN277" s="2">
        <v>0</v>
      </c>
      <c r="AO277">
        <v>0</v>
      </c>
      <c r="AP277" s="2"/>
    </row>
    <row r="278" spans="4:42" ht="12.75">
      <c r="D278" t="s">
        <v>1375</v>
      </c>
      <c r="E278" s="12">
        <f>SUM(E271:E277)</f>
        <v>3174281</v>
      </c>
      <c r="F278" s="12">
        <f>SUM(F271:F277)</f>
        <v>3163047</v>
      </c>
      <c r="G278" s="12">
        <f>SUM(G271:G277)</f>
        <v>2665361</v>
      </c>
      <c r="H278" s="12">
        <f>SUM(H271:H277)</f>
        <v>2714142</v>
      </c>
      <c r="I278" s="12">
        <f>SUM(I271:I277)</f>
        <v>4091806</v>
      </c>
      <c r="J278" s="45">
        <f>H278/I278</f>
        <v>0.6633115059707132</v>
      </c>
      <c r="K278" s="12">
        <f aca="true" t="shared" si="36" ref="K278:AG278">SUM(K271:K277)</f>
        <v>4474650</v>
      </c>
      <c r="L278" s="12">
        <f t="shared" si="36"/>
        <v>3575630</v>
      </c>
      <c r="M278" s="12">
        <f t="shared" si="36"/>
        <v>3704915</v>
      </c>
      <c r="N278" s="12">
        <f t="shared" si="36"/>
        <v>3020176</v>
      </c>
      <c r="O278" s="12">
        <f t="shared" si="36"/>
        <v>2552242</v>
      </c>
      <c r="P278" s="12">
        <f t="shared" si="36"/>
        <v>2200190</v>
      </c>
      <c r="Q278" s="12">
        <f t="shared" si="36"/>
        <v>1694100</v>
      </c>
      <c r="R278" s="12">
        <f t="shared" si="36"/>
        <v>1780261</v>
      </c>
      <c r="S278" s="12">
        <f t="shared" si="36"/>
        <v>1557146</v>
      </c>
      <c r="T278" s="12">
        <f t="shared" si="36"/>
        <v>1687600</v>
      </c>
      <c r="U278" s="12">
        <f t="shared" si="36"/>
        <v>1895549</v>
      </c>
      <c r="V278" s="12">
        <f t="shared" si="36"/>
        <v>2531935</v>
      </c>
      <c r="W278" s="12">
        <f t="shared" si="36"/>
        <v>2397418</v>
      </c>
      <c r="X278" s="12">
        <f t="shared" si="36"/>
        <v>1759624</v>
      </c>
      <c r="Y278" s="12">
        <f t="shared" si="36"/>
        <v>1828824</v>
      </c>
      <c r="Z278" s="12">
        <f t="shared" si="36"/>
        <v>2137076</v>
      </c>
      <c r="AA278" s="12">
        <f t="shared" si="36"/>
        <v>2508245</v>
      </c>
      <c r="AB278" s="12">
        <f t="shared" si="36"/>
        <v>2714441</v>
      </c>
      <c r="AC278" s="12">
        <f t="shared" si="36"/>
        <v>2598029</v>
      </c>
      <c r="AD278" s="12">
        <f t="shared" si="36"/>
        <v>2638652</v>
      </c>
      <c r="AE278" s="12">
        <f t="shared" si="36"/>
        <v>1995056</v>
      </c>
      <c r="AF278" s="12">
        <f t="shared" si="36"/>
        <v>1728054</v>
      </c>
      <c r="AG278" s="12">
        <f t="shared" si="36"/>
        <v>1263764</v>
      </c>
      <c r="AM278" t="s">
        <v>92</v>
      </c>
      <c r="AN278" s="2">
        <v>0</v>
      </c>
      <c r="AO278">
        <v>0</v>
      </c>
      <c r="AP278" s="2"/>
    </row>
    <row r="279" spans="39:42" ht="12.75">
      <c r="AM279" t="s">
        <v>201</v>
      </c>
      <c r="AN279" s="2">
        <v>0</v>
      </c>
      <c r="AO279">
        <v>0</v>
      </c>
      <c r="AP279" s="2"/>
    </row>
    <row r="280" spans="2:42" ht="12.75">
      <c r="B280" s="31" t="s">
        <v>1210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M280" t="s">
        <v>596</v>
      </c>
      <c r="AN280" s="2">
        <v>0</v>
      </c>
      <c r="AO280">
        <v>0</v>
      </c>
      <c r="AP280" s="2"/>
    </row>
    <row r="281" spans="4:42" ht="12.75">
      <c r="D281" t="s">
        <v>589</v>
      </c>
      <c r="E281" s="10">
        <v>10547</v>
      </c>
      <c r="F281" s="10">
        <v>8623</v>
      </c>
      <c r="G281" s="10">
        <v>7012</v>
      </c>
      <c r="H281" s="10">
        <v>3414</v>
      </c>
      <c r="I281" s="10">
        <v>3414</v>
      </c>
      <c r="J281" s="45">
        <f aca="true" t="shared" si="37" ref="J281:J291">H281/I281</f>
        <v>1</v>
      </c>
      <c r="K281" s="50">
        <v>3974</v>
      </c>
      <c r="L281" s="50">
        <v>3212</v>
      </c>
      <c r="M281" s="50">
        <v>5262</v>
      </c>
      <c r="N281" s="50">
        <v>2510</v>
      </c>
      <c r="O281" s="50">
        <v>3666</v>
      </c>
      <c r="P281" s="50">
        <v>4390</v>
      </c>
      <c r="Q281" s="50">
        <v>9967</v>
      </c>
      <c r="R281" s="50">
        <v>5761</v>
      </c>
      <c r="S281" s="50">
        <v>4919</v>
      </c>
      <c r="T281" s="50">
        <v>2703</v>
      </c>
      <c r="U281" s="50">
        <v>5362</v>
      </c>
      <c r="V281" s="50">
        <v>3276</v>
      </c>
      <c r="W281" s="50">
        <v>768</v>
      </c>
      <c r="X281" s="50">
        <v>330</v>
      </c>
      <c r="Y281" s="50">
        <v>303</v>
      </c>
      <c r="Z281" s="50">
        <v>0</v>
      </c>
      <c r="AA281" s="50">
        <v>1527</v>
      </c>
      <c r="AB281" s="50">
        <v>0</v>
      </c>
      <c r="AC281" s="50">
        <v>1517</v>
      </c>
      <c r="AD281" s="50">
        <v>0</v>
      </c>
      <c r="AE281" s="50">
        <v>1624</v>
      </c>
      <c r="AF281" s="50">
        <v>5322</v>
      </c>
      <c r="AG281" s="50">
        <v>6909</v>
      </c>
      <c r="AM281" t="s">
        <v>1005</v>
      </c>
      <c r="AN281" s="2">
        <v>0</v>
      </c>
      <c r="AO281">
        <v>0</v>
      </c>
      <c r="AP281" s="2"/>
    </row>
    <row r="282" spans="4:42" ht="12.75">
      <c r="D282" t="s">
        <v>997</v>
      </c>
      <c r="E282" s="10">
        <v>204593</v>
      </c>
      <c r="F282" s="10">
        <v>223594</v>
      </c>
      <c r="G282" s="10">
        <v>162622</v>
      </c>
      <c r="H282" s="10">
        <v>89685</v>
      </c>
      <c r="I282" s="10">
        <v>89685</v>
      </c>
      <c r="J282" s="45">
        <f t="shared" si="37"/>
        <v>1</v>
      </c>
      <c r="K282" s="50">
        <v>53157</v>
      </c>
      <c r="L282" s="50">
        <v>98754</v>
      </c>
      <c r="M282" s="50">
        <v>53514</v>
      </c>
      <c r="N282" s="50">
        <v>55992</v>
      </c>
      <c r="O282" s="50">
        <v>31438</v>
      </c>
      <c r="P282" s="50">
        <v>46226</v>
      </c>
      <c r="Q282" s="50">
        <v>57332</v>
      </c>
      <c r="R282" s="50">
        <v>52697</v>
      </c>
      <c r="S282" s="50">
        <v>35500</v>
      </c>
      <c r="T282" s="50">
        <v>44405</v>
      </c>
      <c r="U282" s="50">
        <v>55029</v>
      </c>
      <c r="V282" s="50">
        <v>80169</v>
      </c>
      <c r="W282" s="50">
        <v>59882</v>
      </c>
      <c r="X282" s="50">
        <v>88822</v>
      </c>
      <c r="Y282" s="50">
        <v>106722</v>
      </c>
      <c r="Z282" s="50">
        <v>30985</v>
      </c>
      <c r="AA282" s="50">
        <v>85974</v>
      </c>
      <c r="AB282" s="50">
        <v>118478</v>
      </c>
      <c r="AC282" s="50">
        <v>88692</v>
      </c>
      <c r="AD282" s="50">
        <v>92413</v>
      </c>
      <c r="AE282" s="50">
        <v>87668</v>
      </c>
      <c r="AF282" s="50">
        <v>122914</v>
      </c>
      <c r="AG282" s="50">
        <v>145455</v>
      </c>
      <c r="AM282" t="s">
        <v>1063</v>
      </c>
      <c r="AN282" s="2">
        <v>15885</v>
      </c>
      <c r="AO282">
        <v>21</v>
      </c>
      <c r="AP282" s="2">
        <f>AN282/AO282</f>
        <v>756.4285714285714</v>
      </c>
    </row>
    <row r="283" spans="4:42" ht="12.75">
      <c r="D283" t="s">
        <v>758</v>
      </c>
      <c r="E283" s="10">
        <v>128734</v>
      </c>
      <c r="F283" s="10">
        <v>88379</v>
      </c>
      <c r="G283" s="10">
        <v>79793</v>
      </c>
      <c r="H283" s="10">
        <v>47559</v>
      </c>
      <c r="I283" s="10">
        <v>47559</v>
      </c>
      <c r="J283" s="45">
        <f t="shared" si="37"/>
        <v>1</v>
      </c>
      <c r="K283" s="50">
        <v>38629</v>
      </c>
      <c r="L283" s="50">
        <v>68251</v>
      </c>
      <c r="M283" s="50">
        <v>25957</v>
      </c>
      <c r="N283" s="50">
        <v>46835</v>
      </c>
      <c r="O283" s="50">
        <v>28960</v>
      </c>
      <c r="P283" s="50">
        <v>37416</v>
      </c>
      <c r="Q283" s="50">
        <v>37616</v>
      </c>
      <c r="R283" s="50">
        <v>47435</v>
      </c>
      <c r="S283" s="50">
        <v>36988</v>
      </c>
      <c r="T283" s="50">
        <v>17295</v>
      </c>
      <c r="U283" s="50">
        <v>34908</v>
      </c>
      <c r="V283" s="50">
        <v>43999</v>
      </c>
      <c r="W283" s="50">
        <v>35881</v>
      </c>
      <c r="X283" s="50">
        <v>49239</v>
      </c>
      <c r="Y283" s="50">
        <v>53018</v>
      </c>
      <c r="Z283" s="50">
        <v>28529</v>
      </c>
      <c r="AA283" s="50">
        <v>60917</v>
      </c>
      <c r="AB283" s="50">
        <v>40933</v>
      </c>
      <c r="AC283" s="50">
        <v>59102</v>
      </c>
      <c r="AD283" s="50">
        <v>58185</v>
      </c>
      <c r="AE283" s="50">
        <v>32983</v>
      </c>
      <c r="AF283" s="50">
        <v>57779</v>
      </c>
      <c r="AG283" s="50">
        <v>60919</v>
      </c>
      <c r="AM283" t="s">
        <v>755</v>
      </c>
      <c r="AN283" s="2">
        <v>12835</v>
      </c>
      <c r="AO283">
        <v>10</v>
      </c>
      <c r="AP283" s="2">
        <f>AN283/AO283</f>
        <v>1283.5</v>
      </c>
    </row>
    <row r="284" spans="4:42" ht="12.75">
      <c r="D284" t="s">
        <v>100</v>
      </c>
      <c r="E284" s="10">
        <v>121946</v>
      </c>
      <c r="F284" s="10">
        <v>123931</v>
      </c>
      <c r="G284" s="10">
        <v>70949</v>
      </c>
      <c r="H284" s="10">
        <v>52966</v>
      </c>
      <c r="I284" s="10">
        <v>52966</v>
      </c>
      <c r="J284" s="45">
        <f t="shared" si="37"/>
        <v>1</v>
      </c>
      <c r="K284" s="50">
        <v>41543</v>
      </c>
      <c r="L284" s="50">
        <v>67308</v>
      </c>
      <c r="M284" s="50">
        <v>22984</v>
      </c>
      <c r="N284" s="50">
        <v>58422</v>
      </c>
      <c r="O284" s="50">
        <v>14766</v>
      </c>
      <c r="P284" s="50">
        <v>53458</v>
      </c>
      <c r="Q284" s="50">
        <v>60122</v>
      </c>
      <c r="R284" s="50">
        <v>69170</v>
      </c>
      <c r="S284" s="50">
        <v>50153</v>
      </c>
      <c r="T284" s="50">
        <v>29537</v>
      </c>
      <c r="U284" s="50">
        <v>50591</v>
      </c>
      <c r="V284" s="50">
        <v>36120</v>
      </c>
      <c r="W284" s="50">
        <v>74942</v>
      </c>
      <c r="X284" s="50">
        <v>118710</v>
      </c>
      <c r="Y284" s="50">
        <v>77587</v>
      </c>
      <c r="Z284" s="50">
        <v>29666</v>
      </c>
      <c r="AA284" s="50">
        <v>85477</v>
      </c>
      <c r="AB284" s="50">
        <v>38225</v>
      </c>
      <c r="AC284" s="50">
        <v>67409</v>
      </c>
      <c r="AD284" s="50">
        <v>31706</v>
      </c>
      <c r="AE284" s="50">
        <v>39133</v>
      </c>
      <c r="AF284" s="50">
        <v>79120</v>
      </c>
      <c r="AG284" s="50">
        <v>78850</v>
      </c>
      <c r="AM284" t="s">
        <v>261</v>
      </c>
      <c r="AN284" s="2">
        <v>682072</v>
      </c>
      <c r="AO284">
        <v>1555</v>
      </c>
      <c r="AP284" s="2">
        <f>AN284/AO284</f>
        <v>438.6315112540193</v>
      </c>
    </row>
    <row r="285" spans="4:42" ht="12.75">
      <c r="D285" t="s">
        <v>601</v>
      </c>
      <c r="E285" s="10">
        <v>52451</v>
      </c>
      <c r="F285" s="10">
        <v>79693</v>
      </c>
      <c r="G285" s="10">
        <v>59456</v>
      </c>
      <c r="H285" s="10">
        <v>54342</v>
      </c>
      <c r="I285" s="10">
        <v>54342</v>
      </c>
      <c r="J285" s="45">
        <f t="shared" si="37"/>
        <v>1</v>
      </c>
      <c r="K285" s="50">
        <v>41544</v>
      </c>
      <c r="L285" s="50">
        <v>54925</v>
      </c>
      <c r="M285" s="50">
        <v>18522</v>
      </c>
      <c r="N285" s="50">
        <v>33446</v>
      </c>
      <c r="O285" s="50">
        <v>14415</v>
      </c>
      <c r="P285" s="50">
        <v>23966</v>
      </c>
      <c r="Q285" s="50">
        <v>23988</v>
      </c>
      <c r="R285" s="50">
        <v>18055</v>
      </c>
      <c r="S285" s="50">
        <v>17139</v>
      </c>
      <c r="T285" s="49">
        <v>31981</v>
      </c>
      <c r="U285" s="49">
        <v>35836</v>
      </c>
      <c r="V285" s="49">
        <v>43510</v>
      </c>
      <c r="W285" s="49">
        <v>41470</v>
      </c>
      <c r="X285" s="49">
        <v>63620</v>
      </c>
      <c r="Y285" s="50">
        <v>38563</v>
      </c>
      <c r="Z285" s="50">
        <v>42189</v>
      </c>
      <c r="AA285" s="50">
        <v>50950</v>
      </c>
      <c r="AB285" s="50">
        <v>44348</v>
      </c>
      <c r="AC285" s="50">
        <v>89601</v>
      </c>
      <c r="AD285" s="50">
        <v>26185</v>
      </c>
      <c r="AE285" s="50">
        <v>36083</v>
      </c>
      <c r="AF285" s="50">
        <v>80002</v>
      </c>
      <c r="AG285" s="50">
        <v>73838</v>
      </c>
      <c r="AM285" t="s">
        <v>1060</v>
      </c>
      <c r="AN285" s="2">
        <v>0</v>
      </c>
      <c r="AO285">
        <v>0</v>
      </c>
      <c r="AP285" s="2"/>
    </row>
    <row r="286" spans="4:42" ht="12.75">
      <c r="D286" t="s">
        <v>936</v>
      </c>
      <c r="E286" s="10">
        <v>64089</v>
      </c>
      <c r="F286" s="10">
        <v>78386</v>
      </c>
      <c r="G286" s="10">
        <v>58627</v>
      </c>
      <c r="H286" s="10">
        <v>10690</v>
      </c>
      <c r="I286" s="10">
        <v>10680</v>
      </c>
      <c r="J286" s="45">
        <f t="shared" si="37"/>
        <v>1.000936329588015</v>
      </c>
      <c r="K286" s="50">
        <v>21831</v>
      </c>
      <c r="L286" s="50">
        <v>54713</v>
      </c>
      <c r="M286" s="50">
        <v>17324</v>
      </c>
      <c r="N286" s="50">
        <v>40423</v>
      </c>
      <c r="O286" s="50">
        <v>16265</v>
      </c>
      <c r="P286" s="50">
        <v>16881</v>
      </c>
      <c r="Q286" s="50">
        <v>16758</v>
      </c>
      <c r="R286" s="50">
        <v>22192</v>
      </c>
      <c r="S286" s="50">
        <v>23947</v>
      </c>
      <c r="T286" s="50">
        <v>20577</v>
      </c>
      <c r="U286" s="50">
        <v>34820</v>
      </c>
      <c r="V286" s="50">
        <v>32765</v>
      </c>
      <c r="W286" s="50">
        <v>26271</v>
      </c>
      <c r="X286" s="50">
        <v>45323</v>
      </c>
      <c r="Y286" s="50">
        <v>19434</v>
      </c>
      <c r="Z286" s="50">
        <v>16860</v>
      </c>
      <c r="AA286" s="50">
        <v>19865</v>
      </c>
      <c r="AB286" s="50">
        <v>19310</v>
      </c>
      <c r="AC286" s="50">
        <v>25551</v>
      </c>
      <c r="AD286" s="50">
        <v>10062</v>
      </c>
      <c r="AE286" s="50">
        <v>0</v>
      </c>
      <c r="AF286" s="50">
        <v>0</v>
      </c>
      <c r="AG286" s="50">
        <v>0</v>
      </c>
      <c r="AM286" t="s">
        <v>38</v>
      </c>
      <c r="AN286" s="2">
        <v>891896</v>
      </c>
      <c r="AO286">
        <v>745</v>
      </c>
      <c r="AP286" s="2">
        <f>AN286/AO286</f>
        <v>1197.1758389261745</v>
      </c>
    </row>
    <row r="287" spans="4:42" ht="12.75">
      <c r="D287" t="s">
        <v>543</v>
      </c>
      <c r="E287" s="10">
        <v>32136</v>
      </c>
      <c r="F287" s="10">
        <v>59314</v>
      </c>
      <c r="G287" s="10">
        <v>37125</v>
      </c>
      <c r="H287" s="10">
        <v>15202</v>
      </c>
      <c r="I287" s="10">
        <v>15202</v>
      </c>
      <c r="J287" s="45">
        <f t="shared" si="37"/>
        <v>1</v>
      </c>
      <c r="K287" s="50">
        <v>15174</v>
      </c>
      <c r="L287" s="50">
        <v>28701</v>
      </c>
      <c r="M287" s="50">
        <v>9306</v>
      </c>
      <c r="N287" s="50">
        <v>19923</v>
      </c>
      <c r="O287" s="50">
        <v>2468</v>
      </c>
      <c r="P287" s="50">
        <v>21138</v>
      </c>
      <c r="Q287" s="50">
        <v>10123</v>
      </c>
      <c r="R287" s="50">
        <v>15612</v>
      </c>
      <c r="S287" s="50">
        <v>11501</v>
      </c>
      <c r="T287" s="50">
        <v>17310</v>
      </c>
      <c r="U287" s="50">
        <v>23251</v>
      </c>
      <c r="V287" s="50">
        <v>28919</v>
      </c>
      <c r="W287" s="50">
        <v>28367</v>
      </c>
      <c r="X287" s="50">
        <v>31670</v>
      </c>
      <c r="Y287" s="50">
        <v>24500</v>
      </c>
      <c r="Z287" s="50">
        <v>26942</v>
      </c>
      <c r="AA287" s="50">
        <v>52353</v>
      </c>
      <c r="AB287" s="50">
        <v>24012</v>
      </c>
      <c r="AC287" s="50">
        <v>61750</v>
      </c>
      <c r="AD287" s="50">
        <v>16257</v>
      </c>
      <c r="AE287" s="50">
        <v>36603</v>
      </c>
      <c r="AF287" s="50">
        <v>36333</v>
      </c>
      <c r="AG287" s="50">
        <v>41773</v>
      </c>
      <c r="AM287" t="s">
        <v>508</v>
      </c>
      <c r="AN287" s="2">
        <v>1046413</v>
      </c>
      <c r="AO287">
        <v>1797</v>
      </c>
      <c r="AP287" s="2">
        <f>AN287/AO287</f>
        <v>582.3110740122427</v>
      </c>
    </row>
    <row r="288" spans="4:42" ht="12.75">
      <c r="D288" t="s">
        <v>1023</v>
      </c>
      <c r="E288" s="10">
        <v>87804</v>
      </c>
      <c r="F288" s="10">
        <v>75249</v>
      </c>
      <c r="G288" s="10">
        <v>73863</v>
      </c>
      <c r="H288" s="10">
        <v>51519</v>
      </c>
      <c r="I288" s="10">
        <v>51519</v>
      </c>
      <c r="J288" s="45">
        <f t="shared" si="37"/>
        <v>1</v>
      </c>
      <c r="K288" s="50">
        <v>60847</v>
      </c>
      <c r="L288" s="50">
        <v>55892</v>
      </c>
      <c r="M288" s="50">
        <v>32797</v>
      </c>
      <c r="N288" s="50">
        <v>40357</v>
      </c>
      <c r="O288" s="50">
        <v>29625</v>
      </c>
      <c r="P288" s="50">
        <v>23408</v>
      </c>
      <c r="Q288" s="50">
        <v>25863</v>
      </c>
      <c r="R288" s="50">
        <v>31503</v>
      </c>
      <c r="S288" s="50">
        <v>31195</v>
      </c>
      <c r="T288" s="50">
        <v>35923</v>
      </c>
      <c r="U288" s="50">
        <v>50786</v>
      </c>
      <c r="V288" s="50">
        <v>51935</v>
      </c>
      <c r="W288" s="50">
        <v>46734</v>
      </c>
      <c r="X288" s="50">
        <v>46881</v>
      </c>
      <c r="Y288" s="50">
        <v>30841</v>
      </c>
      <c r="Z288" s="50">
        <v>28246</v>
      </c>
      <c r="AA288" s="50">
        <v>37933</v>
      </c>
      <c r="AB288" s="50">
        <v>38412</v>
      </c>
      <c r="AC288" s="50">
        <v>59207</v>
      </c>
      <c r="AD288" s="50">
        <v>14353</v>
      </c>
      <c r="AE288" s="50">
        <v>32659</v>
      </c>
      <c r="AF288" s="50">
        <v>50586</v>
      </c>
      <c r="AG288" s="50">
        <v>32816</v>
      </c>
      <c r="AM288" s="13" t="s">
        <v>1375</v>
      </c>
      <c r="AN288" s="3">
        <f>SUM(AN278:AN287)</f>
        <v>2649101</v>
      </c>
      <c r="AO288" s="4">
        <f>SUM(AO278:AO287)</f>
        <v>4128</v>
      </c>
      <c r="AP288" s="3">
        <f>AN288/AO288</f>
        <v>641.7395833333334</v>
      </c>
    </row>
    <row r="289" spans="4:33" ht="12.75">
      <c r="D289" t="s">
        <v>851</v>
      </c>
      <c r="E289" s="10">
        <v>85410</v>
      </c>
      <c r="F289" s="10">
        <v>111906</v>
      </c>
      <c r="G289" s="10">
        <v>68655</v>
      </c>
      <c r="H289" s="10">
        <v>63337</v>
      </c>
      <c r="I289" s="10">
        <v>63337</v>
      </c>
      <c r="J289" s="45">
        <f t="shared" si="37"/>
        <v>1</v>
      </c>
      <c r="K289" s="50">
        <v>54596</v>
      </c>
      <c r="L289" s="50">
        <v>50136</v>
      </c>
      <c r="M289" s="50">
        <v>30866</v>
      </c>
      <c r="N289" s="50">
        <v>31636</v>
      </c>
      <c r="O289" s="50">
        <v>15514</v>
      </c>
      <c r="P289" s="50">
        <v>24836</v>
      </c>
      <c r="Q289" s="50">
        <v>20027</v>
      </c>
      <c r="R289" s="50">
        <v>24609</v>
      </c>
      <c r="S289" s="50">
        <v>25401</v>
      </c>
      <c r="T289" s="50">
        <v>31164</v>
      </c>
      <c r="U289" s="50">
        <v>41497</v>
      </c>
      <c r="V289" s="50">
        <v>43688</v>
      </c>
      <c r="W289" s="50">
        <v>56252</v>
      </c>
      <c r="X289" s="50">
        <v>62872</v>
      </c>
      <c r="Y289" s="50">
        <v>30474</v>
      </c>
      <c r="Z289" s="50">
        <v>37649</v>
      </c>
      <c r="AA289" s="50">
        <v>41584</v>
      </c>
      <c r="AB289" s="50">
        <v>39347</v>
      </c>
      <c r="AC289" s="50">
        <v>45078</v>
      </c>
      <c r="AD289" s="50">
        <v>51736</v>
      </c>
      <c r="AE289" s="50">
        <v>33153</v>
      </c>
      <c r="AF289" s="50">
        <v>54837</v>
      </c>
      <c r="AG289" s="50">
        <v>41838</v>
      </c>
    </row>
    <row r="290" spans="4:42" ht="12.75">
      <c r="D290" t="s">
        <v>674</v>
      </c>
      <c r="E290" s="10">
        <v>64718</v>
      </c>
      <c r="F290" s="10">
        <v>88278</v>
      </c>
      <c r="G290" s="10">
        <v>56060</v>
      </c>
      <c r="H290" s="10">
        <v>46966</v>
      </c>
      <c r="I290" s="10">
        <v>46966</v>
      </c>
      <c r="J290" s="45">
        <f t="shared" si="37"/>
        <v>1</v>
      </c>
      <c r="K290" s="50">
        <v>64535</v>
      </c>
      <c r="L290" s="50">
        <v>56436</v>
      </c>
      <c r="M290" s="50">
        <v>29946</v>
      </c>
      <c r="N290" s="50">
        <v>35940</v>
      </c>
      <c r="O290" s="50">
        <v>32681</v>
      </c>
      <c r="P290" s="50">
        <v>27374</v>
      </c>
      <c r="Q290" s="50">
        <v>10500</v>
      </c>
      <c r="R290" s="50">
        <v>12619</v>
      </c>
      <c r="S290" s="50">
        <v>10235</v>
      </c>
      <c r="T290" s="50">
        <v>9562</v>
      </c>
      <c r="U290" s="50">
        <v>33694</v>
      </c>
      <c r="V290" s="50">
        <v>28154</v>
      </c>
      <c r="W290" s="50">
        <v>41292</v>
      </c>
      <c r="X290" s="50">
        <v>54735</v>
      </c>
      <c r="Y290" s="50">
        <v>45485</v>
      </c>
      <c r="Z290" s="50">
        <v>19802</v>
      </c>
      <c r="AA290" s="50">
        <v>55713</v>
      </c>
      <c r="AB290" s="50">
        <v>89578</v>
      </c>
      <c r="AC290" s="50">
        <v>83208</v>
      </c>
      <c r="AD290" s="50">
        <v>56490</v>
      </c>
      <c r="AE290" s="50">
        <v>54940</v>
      </c>
      <c r="AF290" s="50">
        <v>74159</v>
      </c>
      <c r="AG290" s="50">
        <v>66117</v>
      </c>
      <c r="AM290" t="s">
        <v>1168</v>
      </c>
      <c r="AN290" s="3">
        <v>2171967</v>
      </c>
      <c r="AO290" s="4">
        <v>2007</v>
      </c>
      <c r="AP290" s="3">
        <f>AN290/AO290</f>
        <v>1082.1958146487295</v>
      </c>
    </row>
    <row r="291" spans="4:42" ht="12.75">
      <c r="D291" t="s">
        <v>1375</v>
      </c>
      <c r="E291" s="12">
        <f>SUM(E281:E290)</f>
        <v>852428</v>
      </c>
      <c r="F291" s="12">
        <f>SUM(F281:F290)</f>
        <v>937353</v>
      </c>
      <c r="G291" s="12">
        <f>SUM(G281:G290)</f>
        <v>674162</v>
      </c>
      <c r="H291" s="12">
        <f>SUM(H281:H290)</f>
        <v>435680</v>
      </c>
      <c r="I291" s="12">
        <f>SUM(I281:I290)</f>
        <v>435670</v>
      </c>
      <c r="J291" s="45">
        <f t="shared" si="37"/>
        <v>1.0000229531526155</v>
      </c>
      <c r="K291" s="12">
        <f aca="true" t="shared" si="38" ref="K291:AG291">SUM(K281:K290)</f>
        <v>395830</v>
      </c>
      <c r="L291" s="12">
        <f t="shared" si="38"/>
        <v>538328</v>
      </c>
      <c r="M291" s="12">
        <f t="shared" si="38"/>
        <v>246478</v>
      </c>
      <c r="N291" s="12">
        <f t="shared" si="38"/>
        <v>365484</v>
      </c>
      <c r="O291" s="12">
        <f t="shared" si="38"/>
        <v>189798</v>
      </c>
      <c r="P291" s="12">
        <f t="shared" si="38"/>
        <v>279093</v>
      </c>
      <c r="Q291" s="12">
        <f t="shared" si="38"/>
        <v>272296</v>
      </c>
      <c r="R291" s="12">
        <f t="shared" si="38"/>
        <v>299653</v>
      </c>
      <c r="S291" s="12">
        <f t="shared" si="38"/>
        <v>246978</v>
      </c>
      <c r="T291" s="12">
        <f t="shared" si="38"/>
        <v>240457</v>
      </c>
      <c r="U291" s="12">
        <f t="shared" si="38"/>
        <v>365774</v>
      </c>
      <c r="V291" s="12">
        <f t="shared" si="38"/>
        <v>392535</v>
      </c>
      <c r="W291" s="12">
        <f t="shared" si="38"/>
        <v>411859</v>
      </c>
      <c r="X291" s="12">
        <f t="shared" si="38"/>
        <v>562202</v>
      </c>
      <c r="Y291" s="12">
        <f t="shared" si="38"/>
        <v>426927</v>
      </c>
      <c r="Z291" s="12">
        <f t="shared" si="38"/>
        <v>260868</v>
      </c>
      <c r="AA291" s="12">
        <f t="shared" si="38"/>
        <v>492293</v>
      </c>
      <c r="AB291" s="12">
        <f t="shared" si="38"/>
        <v>452643</v>
      </c>
      <c r="AC291" s="12">
        <f t="shared" si="38"/>
        <v>581115</v>
      </c>
      <c r="AD291" s="12">
        <f t="shared" si="38"/>
        <v>357387</v>
      </c>
      <c r="AE291" s="12">
        <f t="shared" si="38"/>
        <v>354846</v>
      </c>
      <c r="AF291" s="12">
        <f t="shared" si="38"/>
        <v>561052</v>
      </c>
      <c r="AG291" s="12">
        <f t="shared" si="38"/>
        <v>548515</v>
      </c>
      <c r="AM291" t="s">
        <v>1175</v>
      </c>
      <c r="AN291" s="3">
        <v>79978</v>
      </c>
      <c r="AO291" s="4">
        <v>72</v>
      </c>
      <c r="AP291" s="3">
        <f>AN291/AO291</f>
        <v>1110.8055555555557</v>
      </c>
    </row>
    <row r="292" spans="39:42" ht="12.75">
      <c r="AM292" t="s">
        <v>1182</v>
      </c>
      <c r="AN292" s="3">
        <v>228982</v>
      </c>
      <c r="AO292" s="4">
        <v>294</v>
      </c>
      <c r="AP292" s="3">
        <f>AN292/AO292</f>
        <v>778.8503401360545</v>
      </c>
    </row>
    <row r="293" spans="2:42" ht="12.75">
      <c r="B293" s="31" t="s">
        <v>1217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M293" t="s">
        <v>1198</v>
      </c>
      <c r="AN293" s="3">
        <v>3704915</v>
      </c>
      <c r="AO293" s="4">
        <v>4884</v>
      </c>
      <c r="AP293" s="3">
        <f>AN293/AO293</f>
        <v>758.5821048321048</v>
      </c>
    </row>
    <row r="294" spans="4:42" ht="12.75">
      <c r="D294" t="s">
        <v>1011</v>
      </c>
      <c r="E294" t="s">
        <v>16</v>
      </c>
      <c r="F294" t="s">
        <v>16</v>
      </c>
      <c r="G294" t="s">
        <v>16</v>
      </c>
      <c r="H294" t="s">
        <v>16</v>
      </c>
      <c r="I294" t="s">
        <v>16</v>
      </c>
      <c r="J294" t="s">
        <v>16</v>
      </c>
      <c r="K294" t="s">
        <v>16</v>
      </c>
      <c r="L294" t="s">
        <v>16</v>
      </c>
      <c r="M294" t="s">
        <v>16</v>
      </c>
      <c r="N294" t="s">
        <v>16</v>
      </c>
      <c r="O294" t="s">
        <v>16</v>
      </c>
      <c r="P294" t="s">
        <v>16</v>
      </c>
      <c r="Q294" t="s">
        <v>16</v>
      </c>
      <c r="R294" t="s">
        <v>16</v>
      </c>
      <c r="S294" t="s">
        <v>16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206</v>
      </c>
      <c r="AE294">
        <v>1102</v>
      </c>
      <c r="AF294">
        <v>558</v>
      </c>
      <c r="AG294">
        <v>372</v>
      </c>
      <c r="AM294" t="s">
        <v>1205</v>
      </c>
      <c r="AN294" s="3">
        <v>246498</v>
      </c>
      <c r="AO294" s="4">
        <v>972</v>
      </c>
      <c r="AP294" s="3">
        <f>AN294/AO294</f>
        <v>253.59876543209876</v>
      </c>
    </row>
    <row r="295" spans="4:42" ht="12.75">
      <c r="D295" t="s">
        <v>929</v>
      </c>
      <c r="E295" t="s">
        <v>16</v>
      </c>
      <c r="F295" t="s">
        <v>16</v>
      </c>
      <c r="G295" t="s">
        <v>16</v>
      </c>
      <c r="H295" t="s">
        <v>16</v>
      </c>
      <c r="I295" t="s">
        <v>16</v>
      </c>
      <c r="J295" t="s">
        <v>16</v>
      </c>
      <c r="K295" t="s">
        <v>16</v>
      </c>
      <c r="L295" t="s">
        <v>16</v>
      </c>
      <c r="M295" t="s">
        <v>16</v>
      </c>
      <c r="N295">
        <v>2336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7</v>
      </c>
      <c r="U295">
        <v>10</v>
      </c>
      <c r="V295">
        <v>151</v>
      </c>
      <c r="W295">
        <v>915</v>
      </c>
      <c r="X295">
        <v>1323</v>
      </c>
      <c r="Y295">
        <v>1360</v>
      </c>
      <c r="Z295">
        <v>933</v>
      </c>
      <c r="AA295">
        <v>920</v>
      </c>
      <c r="AB295">
        <v>644</v>
      </c>
      <c r="AC295">
        <v>1247</v>
      </c>
      <c r="AD295">
        <v>956</v>
      </c>
      <c r="AE295">
        <v>2079</v>
      </c>
      <c r="AF295">
        <v>1008</v>
      </c>
      <c r="AG295">
        <v>1188</v>
      </c>
      <c r="AN295" s="3"/>
      <c r="AO295" s="4"/>
      <c r="AP295" s="3"/>
    </row>
    <row r="296" spans="4:42" ht="12.75">
      <c r="D296" t="s">
        <v>1027</v>
      </c>
      <c r="E296" s="49" t="s">
        <v>16</v>
      </c>
      <c r="F296" s="49" t="s">
        <v>16</v>
      </c>
      <c r="G296" s="49" t="s">
        <v>16</v>
      </c>
      <c r="H296" s="49" t="s">
        <v>16</v>
      </c>
      <c r="I296" s="49" t="s">
        <v>16</v>
      </c>
      <c r="J296" s="45" t="s">
        <v>16</v>
      </c>
      <c r="K296" s="49" t="s">
        <v>16</v>
      </c>
      <c r="L296" s="49" t="s">
        <v>16</v>
      </c>
      <c r="M296" s="49" t="s">
        <v>16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>
        <v>0</v>
      </c>
      <c r="W296" s="49">
        <v>0</v>
      </c>
      <c r="X296" s="49">
        <v>0</v>
      </c>
      <c r="Y296" s="49">
        <v>0</v>
      </c>
      <c r="Z296" s="49">
        <v>2852</v>
      </c>
      <c r="AA296" s="49">
        <v>924</v>
      </c>
      <c r="AB296" s="49">
        <v>964</v>
      </c>
      <c r="AC296" s="49">
        <v>2364</v>
      </c>
      <c r="AD296" s="49">
        <v>1264</v>
      </c>
      <c r="AE296" s="49">
        <v>742</v>
      </c>
      <c r="AF296" s="49">
        <v>1570</v>
      </c>
      <c r="AG296" s="49">
        <v>978</v>
      </c>
      <c r="AN296" s="3"/>
      <c r="AO296" s="4"/>
      <c r="AP296" s="3"/>
    </row>
    <row r="297" spans="4:42" ht="12.75">
      <c r="D297" t="s">
        <v>1074</v>
      </c>
      <c r="E297" s="49" t="s">
        <v>16</v>
      </c>
      <c r="F297" s="49" t="s">
        <v>16</v>
      </c>
      <c r="G297" s="49" t="s">
        <v>16</v>
      </c>
      <c r="H297" s="49" t="s">
        <v>16</v>
      </c>
      <c r="I297" s="49" t="s">
        <v>16</v>
      </c>
      <c r="J297" s="45" t="s">
        <v>16</v>
      </c>
      <c r="K297" s="49" t="s">
        <v>16</v>
      </c>
      <c r="L297" s="49" t="s">
        <v>16</v>
      </c>
      <c r="M297" s="49" t="s">
        <v>16</v>
      </c>
      <c r="N297" s="49">
        <v>0</v>
      </c>
      <c r="O297" s="49">
        <v>640</v>
      </c>
      <c r="P297" s="49">
        <v>446</v>
      </c>
      <c r="Q297" s="49">
        <v>2350</v>
      </c>
      <c r="R297" s="49">
        <v>1075</v>
      </c>
      <c r="S297" s="49">
        <v>859</v>
      </c>
      <c r="T297" s="49">
        <v>1063</v>
      </c>
      <c r="U297" s="49">
        <v>1030</v>
      </c>
      <c r="V297" s="49">
        <v>2895</v>
      </c>
      <c r="W297" s="49">
        <v>5118</v>
      </c>
      <c r="X297" s="49">
        <v>7265</v>
      </c>
      <c r="Y297" s="49">
        <v>5479</v>
      </c>
      <c r="Z297" s="49">
        <v>6781</v>
      </c>
      <c r="AA297" s="49">
        <v>6678</v>
      </c>
      <c r="AB297" s="49">
        <v>7508</v>
      </c>
      <c r="AC297" s="49">
        <v>10237</v>
      </c>
      <c r="AD297" s="49">
        <v>7411</v>
      </c>
      <c r="AE297" s="49">
        <v>11667</v>
      </c>
      <c r="AF297" s="49">
        <v>18800</v>
      </c>
      <c r="AG297" s="49">
        <v>15413</v>
      </c>
      <c r="AN297" s="3"/>
      <c r="AO297" s="4"/>
      <c r="AP297" s="3"/>
    </row>
    <row r="298" spans="4:42" ht="12.75">
      <c r="D298" t="s">
        <v>129</v>
      </c>
      <c r="E298" s="49" t="s">
        <v>16</v>
      </c>
      <c r="F298" s="49" t="s">
        <v>16</v>
      </c>
      <c r="G298" s="49" t="s">
        <v>16</v>
      </c>
      <c r="H298" s="49" t="s">
        <v>16</v>
      </c>
      <c r="I298" s="49" t="s">
        <v>16</v>
      </c>
      <c r="J298" s="45" t="s">
        <v>16</v>
      </c>
      <c r="K298" s="49" t="s">
        <v>16</v>
      </c>
      <c r="L298" s="49" t="s">
        <v>16</v>
      </c>
      <c r="M298" s="49" t="s">
        <v>16</v>
      </c>
      <c r="N298" s="49">
        <v>0</v>
      </c>
      <c r="O298" s="49">
        <v>0</v>
      </c>
      <c r="P298" s="49">
        <v>0</v>
      </c>
      <c r="Q298" s="49"/>
      <c r="R298" s="49">
        <v>0</v>
      </c>
      <c r="S298" s="49">
        <v>0</v>
      </c>
      <c r="T298" s="49">
        <v>42</v>
      </c>
      <c r="U298" s="49">
        <v>4</v>
      </c>
      <c r="V298" s="49">
        <v>0</v>
      </c>
      <c r="W298" s="49">
        <v>17</v>
      </c>
      <c r="X298" s="49">
        <v>2</v>
      </c>
      <c r="Y298" s="49">
        <v>2</v>
      </c>
      <c r="Z298" s="49">
        <v>7</v>
      </c>
      <c r="AA298" s="49">
        <v>2696</v>
      </c>
      <c r="AB298" s="49">
        <v>3706</v>
      </c>
      <c r="AC298" s="49">
        <v>3085</v>
      </c>
      <c r="AD298" s="49">
        <v>3499</v>
      </c>
      <c r="AE298" s="49">
        <v>3813</v>
      </c>
      <c r="AF298" s="49">
        <v>2080</v>
      </c>
      <c r="AG298" s="49">
        <v>1942</v>
      </c>
      <c r="AN298" s="3"/>
      <c r="AO298" s="4"/>
      <c r="AP298" s="3"/>
    </row>
    <row r="299" spans="4:42" ht="12.75">
      <c r="D299" t="s">
        <v>802</v>
      </c>
      <c r="E299">
        <v>4517</v>
      </c>
      <c r="F299">
        <v>21144</v>
      </c>
      <c r="G299">
        <v>49097</v>
      </c>
      <c r="H299">
        <v>77190</v>
      </c>
      <c r="I299">
        <v>105813</v>
      </c>
      <c r="J299" s="45">
        <f>H299/I299</f>
        <v>0.729494485554705</v>
      </c>
      <c r="K299" s="49">
        <v>51412</v>
      </c>
      <c r="L299" s="49">
        <v>14290</v>
      </c>
      <c r="M299" s="49">
        <v>90960</v>
      </c>
      <c r="N299" s="49">
        <v>191139</v>
      </c>
      <c r="O299" s="49">
        <v>233127</v>
      </c>
      <c r="P299" s="49">
        <v>293824</v>
      </c>
      <c r="Q299" s="49">
        <v>258747</v>
      </c>
      <c r="R299" s="49">
        <v>168717</v>
      </c>
      <c r="S299" s="49">
        <v>367135</v>
      </c>
      <c r="T299" s="49">
        <v>247101</v>
      </c>
      <c r="U299" s="49">
        <v>106205</v>
      </c>
      <c r="V299" s="49">
        <v>80243</v>
      </c>
      <c r="W299" s="49">
        <v>62582</v>
      </c>
      <c r="X299" s="49">
        <v>48783</v>
      </c>
      <c r="Y299" s="49">
        <v>104941</v>
      </c>
      <c r="Z299" s="49">
        <v>214020</v>
      </c>
      <c r="AA299" s="49">
        <v>268860</v>
      </c>
      <c r="AB299" s="49">
        <v>241658</v>
      </c>
      <c r="AC299" s="49">
        <v>200150</v>
      </c>
      <c r="AD299" s="49">
        <v>143943</v>
      </c>
      <c r="AE299" s="49">
        <v>232487</v>
      </c>
      <c r="AF299" s="49">
        <v>357659</v>
      </c>
      <c r="AG299" s="49">
        <v>398555</v>
      </c>
      <c r="AN299" s="3"/>
      <c r="AO299" s="4"/>
      <c r="AP299" s="3"/>
    </row>
    <row r="300" spans="4:42" ht="12.75">
      <c r="D300" t="s">
        <v>1049</v>
      </c>
      <c r="E300" s="49" t="s">
        <v>16</v>
      </c>
      <c r="F300" s="49" t="s">
        <v>16</v>
      </c>
      <c r="G300" s="49" t="s">
        <v>16</v>
      </c>
      <c r="H300" s="49" t="s">
        <v>16</v>
      </c>
      <c r="I300" s="49" t="s">
        <v>16</v>
      </c>
      <c r="J300" s="49" t="s">
        <v>16</v>
      </c>
      <c r="K300" s="49" t="s">
        <v>16</v>
      </c>
      <c r="L300" s="49" t="s">
        <v>16</v>
      </c>
      <c r="M300" s="49" t="s">
        <v>16</v>
      </c>
      <c r="N300" s="49" t="s">
        <v>16</v>
      </c>
      <c r="O300" s="49" t="s">
        <v>16</v>
      </c>
      <c r="P300" s="49" t="s">
        <v>16</v>
      </c>
      <c r="Q300" s="49" t="s">
        <v>16</v>
      </c>
      <c r="R300" s="49" t="s">
        <v>16</v>
      </c>
      <c r="S300" s="49" t="s">
        <v>16</v>
      </c>
      <c r="T300" s="49">
        <v>0</v>
      </c>
      <c r="U300" s="49">
        <v>0</v>
      </c>
      <c r="V300" s="49">
        <v>0</v>
      </c>
      <c r="W300" s="49">
        <v>61</v>
      </c>
      <c r="X300" s="49">
        <v>18319</v>
      </c>
      <c r="Y300" s="49">
        <v>40195</v>
      </c>
      <c r="Z300" s="49">
        <v>43441</v>
      </c>
      <c r="AA300" s="49">
        <v>101568</v>
      </c>
      <c r="AB300" s="49">
        <v>225009</v>
      </c>
      <c r="AC300" s="49">
        <v>151330</v>
      </c>
      <c r="AD300" s="49">
        <v>186642</v>
      </c>
      <c r="AE300" s="49">
        <v>223713</v>
      </c>
      <c r="AF300" s="49">
        <v>201255</v>
      </c>
      <c r="AG300" s="49">
        <v>0</v>
      </c>
      <c r="AN300" s="3"/>
      <c r="AO300" s="4"/>
      <c r="AP300" s="3"/>
    </row>
    <row r="301" spans="4:42" ht="12.75">
      <c r="D301" t="s">
        <v>275</v>
      </c>
      <c r="E301">
        <v>0</v>
      </c>
      <c r="F301">
        <v>0</v>
      </c>
      <c r="G301">
        <v>0</v>
      </c>
      <c r="H301">
        <v>1199</v>
      </c>
      <c r="I301">
        <v>1631</v>
      </c>
      <c r="J301" s="45">
        <f>H301/I301</f>
        <v>0.7351318209687309</v>
      </c>
      <c r="K301" s="49">
        <v>4619</v>
      </c>
      <c r="L301" s="49">
        <v>0</v>
      </c>
      <c r="M301" s="49">
        <v>0</v>
      </c>
      <c r="N301" s="49">
        <v>0</v>
      </c>
      <c r="O301" s="49">
        <v>4368</v>
      </c>
      <c r="P301" s="49">
        <v>1051</v>
      </c>
      <c r="Q301" s="49">
        <v>0</v>
      </c>
      <c r="R301" s="49">
        <v>0</v>
      </c>
      <c r="S301">
        <v>0</v>
      </c>
      <c r="T301" s="49">
        <v>1485</v>
      </c>
      <c r="U301" s="49">
        <v>0</v>
      </c>
      <c r="V301" s="49">
        <v>0</v>
      </c>
      <c r="W301" s="49">
        <v>0</v>
      </c>
      <c r="X301" s="49">
        <v>0</v>
      </c>
      <c r="Y301" s="49">
        <v>11857</v>
      </c>
      <c r="Z301" s="49">
        <v>107</v>
      </c>
      <c r="AA301" s="49">
        <v>109</v>
      </c>
      <c r="AB301" s="49">
        <v>2621</v>
      </c>
      <c r="AC301" s="49">
        <v>3857</v>
      </c>
      <c r="AD301" s="49">
        <v>4472</v>
      </c>
      <c r="AE301" s="49">
        <v>1403</v>
      </c>
      <c r="AF301" s="49">
        <v>520</v>
      </c>
      <c r="AG301" s="49">
        <v>84</v>
      </c>
      <c r="AM301" t="s">
        <v>1212</v>
      </c>
      <c r="AN301" s="3">
        <v>2764624</v>
      </c>
      <c r="AO301" s="4">
        <v>4934</v>
      </c>
      <c r="AP301" s="3">
        <f>AN301/AO301</f>
        <v>560.3210376976084</v>
      </c>
    </row>
    <row r="302" spans="4:42" ht="12.75">
      <c r="D302" t="s">
        <v>1401</v>
      </c>
      <c r="E302">
        <v>13121</v>
      </c>
      <c r="F302">
        <v>22023</v>
      </c>
      <c r="G302">
        <v>25957</v>
      </c>
      <c r="H302">
        <v>31631</v>
      </c>
      <c r="I302">
        <v>80384</v>
      </c>
      <c r="J302" s="45">
        <f>H302/I302</f>
        <v>0.39349870621019106</v>
      </c>
      <c r="K302" s="49">
        <v>1194</v>
      </c>
      <c r="L302" s="49">
        <v>0</v>
      </c>
      <c r="M302" s="49">
        <v>217</v>
      </c>
      <c r="N302" s="49">
        <v>0</v>
      </c>
      <c r="O302" s="49">
        <v>0</v>
      </c>
      <c r="P302" s="49">
        <v>0</v>
      </c>
      <c r="Q302" s="49">
        <v>0</v>
      </c>
      <c r="R302" s="49">
        <v>3432</v>
      </c>
      <c r="S302" s="49">
        <v>10319</v>
      </c>
      <c r="T302" s="49">
        <v>16412</v>
      </c>
      <c r="U302" s="49">
        <v>6494</v>
      </c>
      <c r="V302" s="49">
        <v>4224</v>
      </c>
      <c r="W302" s="49">
        <v>22004</v>
      </c>
      <c r="X302" s="49">
        <v>2403</v>
      </c>
      <c r="Y302" s="49">
        <v>2872</v>
      </c>
      <c r="Z302" s="49">
        <v>7173</v>
      </c>
      <c r="AA302" s="49">
        <v>10271</v>
      </c>
      <c r="AB302" s="49">
        <v>14678</v>
      </c>
      <c r="AC302" s="49">
        <v>23465</v>
      </c>
      <c r="AD302" s="49">
        <v>33662</v>
      </c>
      <c r="AE302" s="49">
        <v>10768</v>
      </c>
      <c r="AF302" s="49">
        <v>21046</v>
      </c>
      <c r="AG302" s="49">
        <v>24025</v>
      </c>
      <c r="AM302" t="s">
        <v>1219</v>
      </c>
      <c r="AN302" s="3">
        <v>4377707</v>
      </c>
      <c r="AO302" s="4">
        <v>5805</v>
      </c>
      <c r="AP302" s="3">
        <f>AN302/AO302</f>
        <v>754.1269595176572</v>
      </c>
    </row>
    <row r="303" spans="4:42" ht="12.75">
      <c r="D303" t="s">
        <v>271</v>
      </c>
      <c r="E303">
        <v>0</v>
      </c>
      <c r="F303">
        <v>0</v>
      </c>
      <c r="G303">
        <v>0</v>
      </c>
      <c r="H303">
        <v>1185</v>
      </c>
      <c r="I303">
        <v>2985</v>
      </c>
      <c r="J303" s="45">
        <f>H303/I303</f>
        <v>0.3969849246231156</v>
      </c>
      <c r="K303" s="49">
        <v>11563</v>
      </c>
      <c r="L303" s="49">
        <v>1570</v>
      </c>
      <c r="M303" s="49">
        <v>601</v>
      </c>
      <c r="N303" s="49">
        <v>1896</v>
      </c>
      <c r="O303" s="49">
        <v>505</v>
      </c>
      <c r="P303" s="49">
        <v>838</v>
      </c>
      <c r="Q303" s="49">
        <v>1754</v>
      </c>
      <c r="R303" s="49">
        <v>1389</v>
      </c>
      <c r="S303" s="49">
        <v>966</v>
      </c>
      <c r="T303" s="49">
        <v>1385</v>
      </c>
      <c r="U303" s="49">
        <v>4074</v>
      </c>
      <c r="V303" s="49">
        <v>1063</v>
      </c>
      <c r="W303" s="49">
        <v>2555</v>
      </c>
      <c r="X303" s="49">
        <v>19496</v>
      </c>
      <c r="Y303" s="49">
        <v>20592</v>
      </c>
      <c r="Z303" s="49">
        <v>31254</v>
      </c>
      <c r="AA303" s="49">
        <v>92848</v>
      </c>
      <c r="AB303" s="49">
        <v>56174</v>
      </c>
      <c r="AC303" s="49">
        <v>50052</v>
      </c>
      <c r="AD303" s="49">
        <v>101316</v>
      </c>
      <c r="AE303" s="49">
        <v>67555</v>
      </c>
      <c r="AF303" s="49">
        <v>63186</v>
      </c>
      <c r="AG303" s="49">
        <v>88573</v>
      </c>
      <c r="AM303" t="s">
        <v>1226</v>
      </c>
      <c r="AN303" s="3">
        <v>2234657</v>
      </c>
      <c r="AO303" s="4">
        <v>11385</v>
      </c>
      <c r="AP303" s="3">
        <f>AN303/AO303</f>
        <v>196.28080808080807</v>
      </c>
    </row>
    <row r="304" spans="4:33" ht="12.75">
      <c r="D304" t="s">
        <v>173</v>
      </c>
      <c r="E304">
        <v>0</v>
      </c>
      <c r="F304">
        <v>0</v>
      </c>
      <c r="G304">
        <v>0</v>
      </c>
      <c r="K304" s="49">
        <v>642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13544</v>
      </c>
      <c r="S304" s="49">
        <v>30444</v>
      </c>
      <c r="T304" s="49">
        <v>315</v>
      </c>
      <c r="U304" s="49">
        <v>20737</v>
      </c>
      <c r="V304" s="49">
        <v>3707</v>
      </c>
      <c r="W304" s="49">
        <v>27749</v>
      </c>
      <c r="X304" s="49">
        <v>33180</v>
      </c>
      <c r="Y304" s="49">
        <v>36297</v>
      </c>
      <c r="Z304" s="49">
        <v>0</v>
      </c>
      <c r="AA304" s="49">
        <v>3485</v>
      </c>
      <c r="AB304" s="49">
        <v>4036</v>
      </c>
      <c r="AC304" s="49">
        <v>0</v>
      </c>
      <c r="AD304" s="49">
        <v>2591</v>
      </c>
      <c r="AE304" s="49">
        <v>5000</v>
      </c>
      <c r="AF304" s="49">
        <v>0</v>
      </c>
      <c r="AG304" s="49">
        <v>0</v>
      </c>
    </row>
    <row r="305" spans="4:33" ht="12.75">
      <c r="D305" t="s">
        <v>545</v>
      </c>
      <c r="E305">
        <v>0</v>
      </c>
      <c r="F305">
        <v>0</v>
      </c>
      <c r="G305">
        <v>0</v>
      </c>
      <c r="K305" s="49">
        <v>622</v>
      </c>
      <c r="L305" s="49">
        <v>0</v>
      </c>
      <c r="M305" s="49">
        <v>0</v>
      </c>
      <c r="N305" s="49">
        <v>104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734</v>
      </c>
      <c r="AA305" s="49">
        <v>3486</v>
      </c>
      <c r="AB305" s="49">
        <v>1270</v>
      </c>
      <c r="AC305" s="49">
        <v>3239</v>
      </c>
      <c r="AD305" s="49">
        <v>1760</v>
      </c>
      <c r="AE305" s="49">
        <v>800</v>
      </c>
      <c r="AF305" s="49">
        <v>1890</v>
      </c>
      <c r="AG305" s="49">
        <v>1070</v>
      </c>
    </row>
    <row r="306" spans="4:33" ht="12.75">
      <c r="D306" t="s">
        <v>995</v>
      </c>
      <c r="E306" t="s">
        <v>16</v>
      </c>
      <c r="F306" t="s">
        <v>16</v>
      </c>
      <c r="G306" t="s">
        <v>16</v>
      </c>
      <c r="H306" t="s">
        <v>16</v>
      </c>
      <c r="I306" t="s">
        <v>16</v>
      </c>
      <c r="J306" t="s">
        <v>16</v>
      </c>
      <c r="K306" s="49" t="s">
        <v>16</v>
      </c>
      <c r="L306" s="49" t="s">
        <v>16</v>
      </c>
      <c r="M306" s="49" t="s">
        <v>16</v>
      </c>
      <c r="N306" s="49" t="s">
        <v>16</v>
      </c>
      <c r="O306" s="49" t="s">
        <v>16</v>
      </c>
      <c r="P306" s="49" t="s">
        <v>16</v>
      </c>
      <c r="Q306" s="49" t="s">
        <v>16</v>
      </c>
      <c r="R306" s="49" t="s">
        <v>16</v>
      </c>
      <c r="S306" s="49">
        <v>75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1325</v>
      </c>
      <c r="AG306" s="49">
        <v>4279</v>
      </c>
    </row>
    <row r="307" spans="4:45" ht="12.75">
      <c r="D307" t="s">
        <v>133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753</v>
      </c>
      <c r="AC307" s="49">
        <v>1448</v>
      </c>
      <c r="AD307" s="49">
        <v>0</v>
      </c>
      <c r="AE307" s="49">
        <v>0</v>
      </c>
      <c r="AF307" s="49">
        <v>2367</v>
      </c>
      <c r="AG307" s="49">
        <v>0</v>
      </c>
      <c r="AR307" s="3">
        <v>2662153</v>
      </c>
      <c r="AS307">
        <v>6523</v>
      </c>
    </row>
    <row r="308" spans="4:45" ht="12.75">
      <c r="D308" t="s">
        <v>637</v>
      </c>
      <c r="E308">
        <v>0</v>
      </c>
      <c r="F308">
        <v>0</v>
      </c>
      <c r="G308">
        <v>247</v>
      </c>
      <c r="H308">
        <v>0</v>
      </c>
      <c r="I308">
        <v>0</v>
      </c>
      <c r="J308">
        <v>0</v>
      </c>
      <c r="K308" s="49">
        <v>2408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195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t="s">
        <v>16</v>
      </c>
      <c r="Z308" t="s">
        <v>16</v>
      </c>
      <c r="AA308" t="s">
        <v>16</v>
      </c>
      <c r="AB308" t="s">
        <v>16</v>
      </c>
      <c r="AC308" t="s">
        <v>16</v>
      </c>
      <c r="AR308" s="3">
        <v>5020827</v>
      </c>
      <c r="AS308">
        <v>6263</v>
      </c>
    </row>
    <row r="309" spans="4:44" ht="12.75">
      <c r="D309" t="s">
        <v>1369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 s="49">
        <v>0</v>
      </c>
      <c r="L309" s="49">
        <v>0</v>
      </c>
      <c r="M309" s="49">
        <v>0</v>
      </c>
      <c r="N309" s="49">
        <v>1144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1362</v>
      </c>
      <c r="AF309" s="49">
        <v>10345</v>
      </c>
      <c r="AG309" s="49">
        <v>3826</v>
      </c>
      <c r="AQ309" s="3">
        <v>685875</v>
      </c>
      <c r="AR309">
        <v>1050</v>
      </c>
    </row>
    <row r="310" spans="4:45" ht="12.75">
      <c r="D310" t="s">
        <v>531</v>
      </c>
      <c r="E310">
        <v>897985</v>
      </c>
      <c r="F310">
        <v>671356</v>
      </c>
      <c r="G310">
        <v>449265</v>
      </c>
      <c r="H310">
        <v>494686</v>
      </c>
      <c r="I310">
        <v>653183</v>
      </c>
      <c r="J310" s="45">
        <f>H310/I310</f>
        <v>0.7573467160045501</v>
      </c>
      <c r="K310" s="49">
        <v>916081</v>
      </c>
      <c r="L310" s="49">
        <v>847156</v>
      </c>
      <c r="M310" s="49">
        <v>803903</v>
      </c>
      <c r="N310" s="49">
        <v>445453</v>
      </c>
      <c r="O310" s="49">
        <v>293108</v>
      </c>
      <c r="P310" s="49">
        <v>348917</v>
      </c>
      <c r="Q310" s="49">
        <v>265394</v>
      </c>
      <c r="R310" s="49">
        <v>333389</v>
      </c>
      <c r="S310" s="49">
        <v>197928</v>
      </c>
      <c r="T310" s="49">
        <v>281822</v>
      </c>
      <c r="U310" s="49">
        <v>262263</v>
      </c>
      <c r="V310" s="49">
        <v>142023</v>
      </c>
      <c r="W310" s="49">
        <v>233281</v>
      </c>
      <c r="X310" s="49">
        <v>153006</v>
      </c>
      <c r="Y310" s="49">
        <v>255557</v>
      </c>
      <c r="Z310" s="49">
        <v>224010</v>
      </c>
      <c r="AA310" s="49">
        <v>196983</v>
      </c>
      <c r="AB310" s="49">
        <v>193529</v>
      </c>
      <c r="AC310" s="49">
        <v>319503</v>
      </c>
      <c r="AD310" s="49">
        <v>435665</v>
      </c>
      <c r="AE310" s="49">
        <v>218976</v>
      </c>
      <c r="AF310" s="49">
        <v>140580</v>
      </c>
      <c r="AG310" s="49">
        <v>104813</v>
      </c>
      <c r="AR310" s="3">
        <v>4507017</v>
      </c>
      <c r="AS310">
        <v>3558</v>
      </c>
    </row>
    <row r="311" spans="4:45" ht="12.75">
      <c r="D311" t="s">
        <v>716</v>
      </c>
      <c r="E311">
        <v>927087</v>
      </c>
      <c r="F311">
        <v>863669</v>
      </c>
      <c r="G311">
        <v>1094128</v>
      </c>
      <c r="H311">
        <v>1037195</v>
      </c>
      <c r="I311">
        <v>1633505</v>
      </c>
      <c r="J311" s="45">
        <f>H311/I311</f>
        <v>0.6349506123336017</v>
      </c>
      <c r="K311" s="49">
        <v>1037213</v>
      </c>
      <c r="L311" s="49">
        <v>1268641</v>
      </c>
      <c r="M311" s="49">
        <v>1847839</v>
      </c>
      <c r="N311" s="49">
        <v>1172831</v>
      </c>
      <c r="O311" s="49">
        <v>1070935</v>
      </c>
      <c r="P311" s="49">
        <v>845151</v>
      </c>
      <c r="Q311" s="49">
        <v>608048</v>
      </c>
      <c r="R311" s="49">
        <v>973763</v>
      </c>
      <c r="S311" s="49">
        <v>1045987</v>
      </c>
      <c r="T311" s="49">
        <v>1075583</v>
      </c>
      <c r="U311" s="49">
        <v>685184</v>
      </c>
      <c r="V311" s="49">
        <v>773722</v>
      </c>
      <c r="W311" s="49">
        <v>1128215</v>
      </c>
      <c r="X311" s="49">
        <v>1123107</v>
      </c>
      <c r="Y311" s="49">
        <v>1040513</v>
      </c>
      <c r="Z311" s="49">
        <v>1290181</v>
      </c>
      <c r="AA311" s="49">
        <v>1311636</v>
      </c>
      <c r="AB311" s="49">
        <v>1185984</v>
      </c>
      <c r="AC311" s="49">
        <v>1351005</v>
      </c>
      <c r="AD311" s="49">
        <v>1677879</v>
      </c>
      <c r="AE311" s="49">
        <v>1566653</v>
      </c>
      <c r="AF311" s="49">
        <v>2148151</v>
      </c>
      <c r="AG311" s="49">
        <v>2044576</v>
      </c>
      <c r="AR311" s="3">
        <v>18260885</v>
      </c>
      <c r="AS311">
        <v>21594</v>
      </c>
    </row>
    <row r="312" spans="4:45" ht="12.75">
      <c r="D312" t="s">
        <v>1375</v>
      </c>
      <c r="E312" s="12">
        <f aca="true" t="shared" si="39" ref="E312:R312">SUM(E295:E311)</f>
        <v>1842710</v>
      </c>
      <c r="F312" s="12">
        <f t="shared" si="39"/>
        <v>1578192</v>
      </c>
      <c r="G312" s="12">
        <f t="shared" si="39"/>
        <v>1618694</v>
      </c>
      <c r="H312" s="12">
        <f t="shared" si="39"/>
        <v>1643086</v>
      </c>
      <c r="I312" s="12">
        <f t="shared" si="39"/>
        <v>2477501</v>
      </c>
      <c r="J312" s="12">
        <f t="shared" si="39"/>
        <v>3.647407265694894</v>
      </c>
      <c r="K312" s="12">
        <f t="shared" si="39"/>
        <v>2025754</v>
      </c>
      <c r="L312" s="12">
        <f t="shared" si="39"/>
        <v>2131657</v>
      </c>
      <c r="M312" s="12">
        <f t="shared" si="39"/>
        <v>2743520</v>
      </c>
      <c r="N312" s="12">
        <f t="shared" si="39"/>
        <v>1814903</v>
      </c>
      <c r="O312" s="12">
        <f t="shared" si="39"/>
        <v>1602683</v>
      </c>
      <c r="P312" s="12">
        <f t="shared" si="39"/>
        <v>1490227</v>
      </c>
      <c r="Q312" s="12">
        <f t="shared" si="39"/>
        <v>1136293</v>
      </c>
      <c r="R312" s="12">
        <f t="shared" si="39"/>
        <v>1495504</v>
      </c>
      <c r="S312" s="12">
        <f aca="true" t="shared" si="40" ref="S312:AG312">SUM(S294:S311)</f>
        <v>1653713</v>
      </c>
      <c r="T312" s="12">
        <f t="shared" si="40"/>
        <v>1625215</v>
      </c>
      <c r="U312" s="12">
        <f t="shared" si="40"/>
        <v>1086001</v>
      </c>
      <c r="V312" s="12">
        <f t="shared" si="40"/>
        <v>1008028</v>
      </c>
      <c r="W312" s="12">
        <f t="shared" si="40"/>
        <v>1482497</v>
      </c>
      <c r="X312" s="12">
        <f t="shared" si="40"/>
        <v>1406884</v>
      </c>
      <c r="Y312" s="12">
        <f t="shared" si="40"/>
        <v>1519665</v>
      </c>
      <c r="Z312" s="12">
        <f t="shared" si="40"/>
        <v>1821493</v>
      </c>
      <c r="AA312" s="12">
        <f t="shared" si="40"/>
        <v>2000464</v>
      </c>
      <c r="AB312" s="12">
        <f t="shared" si="40"/>
        <v>1938534</v>
      </c>
      <c r="AC312" s="12">
        <f t="shared" si="40"/>
        <v>2120982</v>
      </c>
      <c r="AD312" s="12">
        <f t="shared" si="40"/>
        <v>2601266</v>
      </c>
      <c r="AE312" s="12">
        <f t="shared" si="40"/>
        <v>2348120</v>
      </c>
      <c r="AF312" s="12">
        <f t="shared" si="40"/>
        <v>2972340</v>
      </c>
      <c r="AG312" s="12">
        <f t="shared" si="40"/>
        <v>2689694</v>
      </c>
      <c r="AR312" s="3">
        <v>21446999</v>
      </c>
      <c r="AS312">
        <v>28643</v>
      </c>
    </row>
    <row r="313" spans="44:45" ht="12.75">
      <c r="AR313" s="3">
        <v>17275411</v>
      </c>
      <c r="AS313">
        <v>19377</v>
      </c>
    </row>
    <row r="314" spans="2:45" ht="12.75">
      <c r="B314" s="31" t="s">
        <v>1222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R314" s="3">
        <v>7261768</v>
      </c>
      <c r="AS314">
        <v>18081</v>
      </c>
    </row>
    <row r="315" spans="4:45" ht="12.75">
      <c r="D315" t="s">
        <v>836</v>
      </c>
      <c r="E315">
        <v>0</v>
      </c>
      <c r="F315">
        <v>0</v>
      </c>
      <c r="G315">
        <v>0</v>
      </c>
      <c r="H315">
        <v>3699</v>
      </c>
      <c r="I315">
        <v>5326</v>
      </c>
      <c r="J315" s="45">
        <f>H315/I315</f>
        <v>0.6945174615095757</v>
      </c>
      <c r="K315" s="49">
        <v>7594</v>
      </c>
      <c r="L315" s="49">
        <v>0</v>
      </c>
      <c r="M315" s="49">
        <v>0</v>
      </c>
      <c r="N315" s="49">
        <v>3342</v>
      </c>
      <c r="O315" s="49">
        <v>1320</v>
      </c>
      <c r="P315" s="49">
        <v>1942</v>
      </c>
      <c r="Q315" s="49">
        <v>1605</v>
      </c>
      <c r="R315" s="49">
        <v>0</v>
      </c>
      <c r="S315" s="49">
        <v>0</v>
      </c>
      <c r="T315" s="49">
        <v>198</v>
      </c>
      <c r="U315" s="49">
        <v>2712</v>
      </c>
      <c r="V315" s="49">
        <v>49</v>
      </c>
      <c r="W315" s="49">
        <v>330</v>
      </c>
      <c r="X315" s="49">
        <v>219</v>
      </c>
      <c r="Y315" s="49">
        <v>2477</v>
      </c>
      <c r="Z315" s="49">
        <v>2405</v>
      </c>
      <c r="AA315" s="49">
        <v>1288</v>
      </c>
      <c r="AB315" s="49">
        <v>9701</v>
      </c>
      <c r="AC315" s="49">
        <v>18877</v>
      </c>
      <c r="AD315" s="49">
        <v>660</v>
      </c>
      <c r="AE315" s="49">
        <v>2763</v>
      </c>
      <c r="AF315" s="49">
        <v>3678</v>
      </c>
      <c r="AG315" s="49">
        <v>5203</v>
      </c>
      <c r="AR315" s="3">
        <v>8645288</v>
      </c>
      <c r="AS315">
        <v>14412</v>
      </c>
    </row>
    <row r="316" spans="4:45" ht="12.75">
      <c r="D316" t="s">
        <v>1413</v>
      </c>
      <c r="E316">
        <v>8582</v>
      </c>
      <c r="F316">
        <v>3236</v>
      </c>
      <c r="G316">
        <v>10754</v>
      </c>
      <c r="H316">
        <v>6034</v>
      </c>
      <c r="I316">
        <v>8539</v>
      </c>
      <c r="J316" s="45">
        <f>H316/I316</f>
        <v>0.7066401217941211</v>
      </c>
      <c r="K316" s="49">
        <v>11381</v>
      </c>
      <c r="L316" s="49">
        <v>19862</v>
      </c>
      <c r="M316" s="49">
        <v>18080</v>
      </c>
      <c r="N316" s="49">
        <v>11993</v>
      </c>
      <c r="O316" s="49">
        <v>2981</v>
      </c>
      <c r="P316" s="49">
        <v>9021</v>
      </c>
      <c r="Q316" s="49">
        <v>15930</v>
      </c>
      <c r="R316" s="49">
        <v>1765</v>
      </c>
      <c r="S316" s="49">
        <v>2838</v>
      </c>
      <c r="T316" s="49">
        <v>5459</v>
      </c>
      <c r="U316" s="49">
        <v>921</v>
      </c>
      <c r="V316" s="49">
        <v>162</v>
      </c>
      <c r="W316" s="49">
        <v>4428</v>
      </c>
      <c r="X316" s="49">
        <v>5588</v>
      </c>
      <c r="Y316" s="49">
        <v>11975</v>
      </c>
      <c r="Z316" s="49">
        <v>7474</v>
      </c>
      <c r="AA316" s="49">
        <v>9761</v>
      </c>
      <c r="AB316" s="49">
        <v>19456</v>
      </c>
      <c r="AC316" s="49">
        <v>12906</v>
      </c>
      <c r="AD316" s="49">
        <v>3352</v>
      </c>
      <c r="AE316" s="49">
        <v>2018</v>
      </c>
      <c r="AF316" s="49">
        <v>11985</v>
      </c>
      <c r="AG316" s="49">
        <v>28217</v>
      </c>
      <c r="AR316" s="3">
        <v>784344</v>
      </c>
      <c r="AS316">
        <v>804</v>
      </c>
    </row>
    <row r="317" spans="4:45" ht="12.75">
      <c r="D317" t="s">
        <v>450</v>
      </c>
      <c r="E317">
        <v>0</v>
      </c>
      <c r="F317">
        <v>0</v>
      </c>
      <c r="G317">
        <v>0</v>
      </c>
      <c r="H317">
        <v>0</v>
      </c>
      <c r="I317">
        <v>0</v>
      </c>
      <c r="J317" s="45"/>
      <c r="K317" s="49">
        <v>4137</v>
      </c>
      <c r="L317" s="49">
        <v>0</v>
      </c>
      <c r="M317" s="49">
        <v>0</v>
      </c>
      <c r="N317" s="49">
        <v>0</v>
      </c>
      <c r="O317" s="49">
        <v>0</v>
      </c>
      <c r="P317" s="49">
        <v>296</v>
      </c>
      <c r="Q317" s="49">
        <v>0</v>
      </c>
      <c r="R317" s="49">
        <v>0</v>
      </c>
      <c r="S317" s="49">
        <v>0</v>
      </c>
      <c r="T317" s="49">
        <v>0</v>
      </c>
      <c r="U317" s="49">
        <v>22</v>
      </c>
      <c r="V317" s="49">
        <v>58</v>
      </c>
      <c r="W317" s="49">
        <v>38</v>
      </c>
      <c r="X317" s="49">
        <v>6</v>
      </c>
      <c r="Y317" s="49">
        <v>24</v>
      </c>
      <c r="Z317" s="49">
        <v>300</v>
      </c>
      <c r="AA317" s="49">
        <v>708</v>
      </c>
      <c r="AB317" s="49">
        <v>4483</v>
      </c>
      <c r="AC317" s="49">
        <v>4067</v>
      </c>
      <c r="AD317" s="49">
        <v>4120</v>
      </c>
      <c r="AE317" s="49">
        <v>8117</v>
      </c>
      <c r="AF317" s="49">
        <v>9107</v>
      </c>
      <c r="AG317" s="49">
        <v>35410</v>
      </c>
      <c r="AR317" s="3">
        <v>2949998</v>
      </c>
      <c r="AS317">
        <v>11218</v>
      </c>
    </row>
    <row r="318" spans="4:44" ht="12.75">
      <c r="D318" t="s">
        <v>1076</v>
      </c>
      <c r="E318" t="s">
        <v>16</v>
      </c>
      <c r="F318" t="s">
        <v>16</v>
      </c>
      <c r="G318" t="s">
        <v>16</v>
      </c>
      <c r="H318" t="s">
        <v>16</v>
      </c>
      <c r="I318" t="s">
        <v>16</v>
      </c>
      <c r="J318" s="45" t="s">
        <v>16</v>
      </c>
      <c r="K318" s="49" t="s">
        <v>16</v>
      </c>
      <c r="L318" s="49" t="s">
        <v>16</v>
      </c>
      <c r="M318" s="49" t="s">
        <v>16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506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579</v>
      </c>
      <c r="AG318" s="49">
        <v>0</v>
      </c>
      <c r="AR318" s="3"/>
    </row>
    <row r="319" spans="4:45" ht="12.75">
      <c r="D319" t="s">
        <v>697</v>
      </c>
      <c r="E319">
        <v>0</v>
      </c>
      <c r="F319">
        <v>0</v>
      </c>
      <c r="G319">
        <v>0</v>
      </c>
      <c r="H319">
        <v>0</v>
      </c>
      <c r="I319">
        <v>0</v>
      </c>
      <c r="J319" s="45"/>
      <c r="K319" s="49">
        <v>0</v>
      </c>
      <c r="L319" s="49">
        <v>0</v>
      </c>
      <c r="M319" s="49">
        <v>0</v>
      </c>
      <c r="N319" t="s">
        <v>16</v>
      </c>
      <c r="O319" t="s">
        <v>16</v>
      </c>
      <c r="P319" t="s">
        <v>16</v>
      </c>
      <c r="Q319" t="s">
        <v>16</v>
      </c>
      <c r="R319" t="s">
        <v>16</v>
      </c>
      <c r="S319" t="s">
        <v>16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t="s">
        <v>16</v>
      </c>
      <c r="Z319" t="s">
        <v>16</v>
      </c>
      <c r="AA319" t="s">
        <v>16</v>
      </c>
      <c r="AB319" t="s">
        <v>16</v>
      </c>
      <c r="AC319" t="s">
        <v>16</v>
      </c>
      <c r="AD319" t="s">
        <v>16</v>
      </c>
      <c r="AE319" t="s">
        <v>16</v>
      </c>
      <c r="AF319" t="s">
        <v>16</v>
      </c>
      <c r="AG319" t="s">
        <v>16</v>
      </c>
      <c r="AR319" s="3">
        <v>59482</v>
      </c>
      <c r="AS319">
        <v>718</v>
      </c>
    </row>
    <row r="320" spans="4:45" ht="12.75">
      <c r="D320" t="s">
        <v>898</v>
      </c>
      <c r="E320">
        <v>583259</v>
      </c>
      <c r="F320">
        <v>744303</v>
      </c>
      <c r="G320">
        <v>428499</v>
      </c>
      <c r="H320">
        <v>295285</v>
      </c>
      <c r="I320">
        <v>408522</v>
      </c>
      <c r="J320" s="45">
        <f aca="true" t="shared" si="41" ref="J320:J325">H320/I320</f>
        <v>0.7228129696809474</v>
      </c>
      <c r="K320" s="49">
        <v>715424</v>
      </c>
      <c r="L320" s="49">
        <v>652003</v>
      </c>
      <c r="M320" s="49">
        <v>418362</v>
      </c>
      <c r="N320" s="49">
        <v>277778</v>
      </c>
      <c r="O320" s="49">
        <v>340820</v>
      </c>
      <c r="P320" s="49">
        <v>185364</v>
      </c>
      <c r="Q320" s="49">
        <v>139136</v>
      </c>
      <c r="R320" s="49">
        <v>158749</v>
      </c>
      <c r="S320" s="49">
        <v>188068</v>
      </c>
      <c r="T320" s="49">
        <v>174681</v>
      </c>
      <c r="U320" s="49">
        <v>186747</v>
      </c>
      <c r="V320" s="49">
        <v>106447</v>
      </c>
      <c r="W320" s="49">
        <v>70096</v>
      </c>
      <c r="X320" s="49">
        <v>95340</v>
      </c>
      <c r="Y320" s="49">
        <v>173360</v>
      </c>
      <c r="Z320" s="49">
        <v>239631</v>
      </c>
      <c r="AA320" s="49">
        <v>183927</v>
      </c>
      <c r="AB320" s="49">
        <v>169340</v>
      </c>
      <c r="AC320" s="49">
        <v>135036</v>
      </c>
      <c r="AD320" s="49">
        <v>55739</v>
      </c>
      <c r="AE320" s="49">
        <v>46444</v>
      </c>
      <c r="AF320" s="49">
        <v>78726</v>
      </c>
      <c r="AG320" s="49">
        <v>0</v>
      </c>
      <c r="AR320" s="3">
        <v>5622816</v>
      </c>
      <c r="AS320">
        <v>5976</v>
      </c>
    </row>
    <row r="321" spans="4:45" ht="12.75">
      <c r="D321" t="s">
        <v>493</v>
      </c>
      <c r="E321">
        <v>559488</v>
      </c>
      <c r="F321">
        <v>992175</v>
      </c>
      <c r="G321">
        <v>949873</v>
      </c>
      <c r="H321">
        <v>1033480</v>
      </c>
      <c r="I321">
        <v>1298892</v>
      </c>
      <c r="J321" s="45">
        <f t="shared" si="41"/>
        <v>0.7956627648796051</v>
      </c>
      <c r="K321" s="49">
        <v>1417781</v>
      </c>
      <c r="L321" s="49">
        <v>1338727</v>
      </c>
      <c r="M321" s="49">
        <v>1242016</v>
      </c>
      <c r="N321" s="49">
        <v>947377</v>
      </c>
      <c r="O321" s="49">
        <v>861174</v>
      </c>
      <c r="P321" s="49">
        <v>902504</v>
      </c>
      <c r="Q321" s="49">
        <v>860061</v>
      </c>
      <c r="R321" s="49">
        <v>743747</v>
      </c>
      <c r="S321" s="49">
        <v>732524</v>
      </c>
      <c r="T321" s="49">
        <v>611062</v>
      </c>
      <c r="U321" s="49">
        <v>705634</v>
      </c>
      <c r="V321" s="49">
        <v>733194</v>
      </c>
      <c r="W321" s="49">
        <v>793266</v>
      </c>
      <c r="X321" s="49">
        <v>716578</v>
      </c>
      <c r="Y321" s="49">
        <v>551931</v>
      </c>
      <c r="Z321" s="49">
        <v>588847</v>
      </c>
      <c r="AA321" s="49">
        <v>460321</v>
      </c>
      <c r="AB321" s="49">
        <v>654927</v>
      </c>
      <c r="AC321" s="49">
        <v>881160</v>
      </c>
      <c r="AD321" s="49">
        <v>788122</v>
      </c>
      <c r="AE321" s="49">
        <v>878631</v>
      </c>
      <c r="AF321" s="49">
        <v>946414</v>
      </c>
      <c r="AG321" s="49">
        <v>850385</v>
      </c>
      <c r="AR321" s="3">
        <v>881681</v>
      </c>
      <c r="AS321">
        <v>1679</v>
      </c>
    </row>
    <row r="322" spans="4:45" ht="12.75">
      <c r="D322" t="s">
        <v>76</v>
      </c>
      <c r="E322">
        <v>388483</v>
      </c>
      <c r="F322">
        <v>475243</v>
      </c>
      <c r="G322">
        <v>352230</v>
      </c>
      <c r="H322">
        <v>451323</v>
      </c>
      <c r="I322">
        <v>603995</v>
      </c>
      <c r="J322" s="45">
        <f t="shared" si="41"/>
        <v>0.747229695610063</v>
      </c>
      <c r="K322" s="49">
        <v>665815</v>
      </c>
      <c r="L322" s="49">
        <v>421059</v>
      </c>
      <c r="M322" s="49">
        <v>478805</v>
      </c>
      <c r="N322" s="49">
        <v>319730</v>
      </c>
      <c r="O322" s="49">
        <v>417980</v>
      </c>
      <c r="P322" s="49">
        <v>555765</v>
      </c>
      <c r="Q322" s="49">
        <v>504227</v>
      </c>
      <c r="R322" s="49">
        <v>381688</v>
      </c>
      <c r="S322" s="49">
        <v>421769</v>
      </c>
      <c r="T322" t="s">
        <v>16</v>
      </c>
      <c r="U322" t="s">
        <v>16</v>
      </c>
      <c r="V322" t="s">
        <v>16</v>
      </c>
      <c r="W322" t="s">
        <v>16</v>
      </c>
      <c r="X322" t="s">
        <v>16</v>
      </c>
      <c r="Y322" t="s">
        <v>16</v>
      </c>
      <c r="Z322" t="s">
        <v>16</v>
      </c>
      <c r="AA322" t="s">
        <v>16</v>
      </c>
      <c r="AB322" t="s">
        <v>16</v>
      </c>
      <c r="AC322" t="s">
        <v>16</v>
      </c>
      <c r="AD322" t="s">
        <v>16</v>
      </c>
      <c r="AE322" t="s">
        <v>16</v>
      </c>
      <c r="AF322" t="s">
        <v>16</v>
      </c>
      <c r="AG322" t="s">
        <v>16</v>
      </c>
      <c r="AR322" s="3">
        <v>2649101</v>
      </c>
      <c r="AS322">
        <v>4128</v>
      </c>
    </row>
    <row r="323" spans="4:45" ht="12.75">
      <c r="D323" t="s">
        <v>426</v>
      </c>
      <c r="E323">
        <v>312914</v>
      </c>
      <c r="F323">
        <v>325748</v>
      </c>
      <c r="G323">
        <v>454427</v>
      </c>
      <c r="H323">
        <v>488659</v>
      </c>
      <c r="I323">
        <v>607007</v>
      </c>
      <c r="J323" s="45">
        <f t="shared" si="41"/>
        <v>0.8050302550052965</v>
      </c>
      <c r="K323" s="49">
        <v>483657</v>
      </c>
      <c r="L323" s="49">
        <v>464534</v>
      </c>
      <c r="M323" s="49">
        <v>623225</v>
      </c>
      <c r="N323" s="49">
        <v>360559</v>
      </c>
      <c r="O323" s="49">
        <v>352719</v>
      </c>
      <c r="P323" s="49">
        <v>372812</v>
      </c>
      <c r="Q323" s="49">
        <v>306710</v>
      </c>
      <c r="R323" s="49">
        <v>372703</v>
      </c>
      <c r="S323" s="49">
        <v>330384</v>
      </c>
      <c r="T323" t="s">
        <v>16</v>
      </c>
      <c r="U323" t="s">
        <v>16</v>
      </c>
      <c r="V323" t="s">
        <v>16</v>
      </c>
      <c r="W323" t="s">
        <v>16</v>
      </c>
      <c r="X323" t="s">
        <v>16</v>
      </c>
      <c r="Y323" t="s">
        <v>16</v>
      </c>
      <c r="Z323" t="s">
        <v>16</v>
      </c>
      <c r="AA323" t="s">
        <v>16</v>
      </c>
      <c r="AB323" t="s">
        <v>16</v>
      </c>
      <c r="AC323" t="s">
        <v>16</v>
      </c>
      <c r="AD323" t="s">
        <v>16</v>
      </c>
      <c r="AE323" t="s">
        <v>16</v>
      </c>
      <c r="AF323" t="s">
        <v>16</v>
      </c>
      <c r="AG323" t="s">
        <v>16</v>
      </c>
      <c r="AR323" s="3">
        <v>2171967</v>
      </c>
      <c r="AS323">
        <v>2007</v>
      </c>
    </row>
    <row r="324" spans="4:45" ht="12.75">
      <c r="D324" t="s">
        <v>237</v>
      </c>
      <c r="E324">
        <v>1081453</v>
      </c>
      <c r="F324">
        <v>1477800</v>
      </c>
      <c r="G324">
        <v>1044184</v>
      </c>
      <c r="H324">
        <v>947440</v>
      </c>
      <c r="I324">
        <v>1274808</v>
      </c>
      <c r="J324" s="45">
        <f t="shared" si="41"/>
        <v>0.7432021135731812</v>
      </c>
      <c r="K324" s="49">
        <v>1161222</v>
      </c>
      <c r="L324" s="49">
        <v>1535598</v>
      </c>
      <c r="M324" s="49">
        <v>1615299</v>
      </c>
      <c r="N324" s="49">
        <v>1214547</v>
      </c>
      <c r="O324" s="49">
        <v>1305245</v>
      </c>
      <c r="P324" s="49">
        <v>1491967</v>
      </c>
      <c r="Q324" s="49">
        <v>1491651</v>
      </c>
      <c r="R324" s="49">
        <v>1384127</v>
      </c>
      <c r="S324" s="49">
        <v>1417772</v>
      </c>
      <c r="T324" s="49">
        <v>1790942</v>
      </c>
      <c r="U324" s="49">
        <v>2063353</v>
      </c>
      <c r="V324" s="49">
        <v>1942048</v>
      </c>
      <c r="W324" s="49">
        <v>2188370</v>
      </c>
      <c r="X324" s="49">
        <v>1868145</v>
      </c>
      <c r="Y324" s="49">
        <v>1648927</v>
      </c>
      <c r="Z324" s="49">
        <v>1486563</v>
      </c>
      <c r="AA324" s="49">
        <v>1551137</v>
      </c>
      <c r="AB324" s="49">
        <v>1296719</v>
      </c>
      <c r="AC324" s="49">
        <v>1207267</v>
      </c>
      <c r="AD324" s="49">
        <v>778361</v>
      </c>
      <c r="AE324" s="49">
        <v>736836</v>
      </c>
      <c r="AF324" s="49">
        <v>732742</v>
      </c>
      <c r="AG324" s="49">
        <v>795472</v>
      </c>
      <c r="AR324" s="3">
        <v>79978</v>
      </c>
      <c r="AS324">
        <v>72</v>
      </c>
    </row>
    <row r="325" spans="4:45" ht="12.75">
      <c r="D325" t="s">
        <v>1375</v>
      </c>
      <c r="E325" s="12">
        <f>SUM(E315:E324)</f>
        <v>2934179</v>
      </c>
      <c r="F325" s="12">
        <f>SUM(F315:F324)</f>
        <v>4018505</v>
      </c>
      <c r="G325" s="12">
        <f>SUM(G315:G324)</f>
        <v>3239967</v>
      </c>
      <c r="H325" s="12">
        <f>SUM(H315:H324)</f>
        <v>3225920</v>
      </c>
      <c r="I325" s="12">
        <f>SUM(I315:I324)</f>
        <v>4207089</v>
      </c>
      <c r="J325" s="45">
        <f t="shared" si="41"/>
        <v>0.7667819720476557</v>
      </c>
      <c r="K325" s="12">
        <f aca="true" t="shared" si="42" ref="K325:AG325">SUM(K315:K324)</f>
        <v>4467011</v>
      </c>
      <c r="L325" s="12">
        <f t="shared" si="42"/>
        <v>4431783</v>
      </c>
      <c r="M325" s="12">
        <f t="shared" si="42"/>
        <v>4395787</v>
      </c>
      <c r="N325" s="12">
        <f t="shared" si="42"/>
        <v>3135326</v>
      </c>
      <c r="O325" s="12">
        <f t="shared" si="42"/>
        <v>3282239</v>
      </c>
      <c r="P325" s="12">
        <f t="shared" si="42"/>
        <v>3519671</v>
      </c>
      <c r="Q325" s="12">
        <f t="shared" si="42"/>
        <v>3319320</v>
      </c>
      <c r="R325" s="12">
        <f t="shared" si="42"/>
        <v>3042779</v>
      </c>
      <c r="S325" s="12">
        <f t="shared" si="42"/>
        <v>3093355</v>
      </c>
      <c r="T325" s="12">
        <f t="shared" si="42"/>
        <v>2582342</v>
      </c>
      <c r="U325" s="12">
        <f t="shared" si="42"/>
        <v>2959389</v>
      </c>
      <c r="V325" s="12">
        <f t="shared" si="42"/>
        <v>2781958</v>
      </c>
      <c r="W325" s="12">
        <f t="shared" si="42"/>
        <v>3056528</v>
      </c>
      <c r="X325" s="12">
        <f t="shared" si="42"/>
        <v>2685876</v>
      </c>
      <c r="Y325" s="12">
        <f t="shared" si="42"/>
        <v>2388694</v>
      </c>
      <c r="Z325" s="12">
        <f t="shared" si="42"/>
        <v>2325726</v>
      </c>
      <c r="AA325" s="12">
        <f t="shared" si="42"/>
        <v>2207142</v>
      </c>
      <c r="AB325" s="12">
        <f t="shared" si="42"/>
        <v>2154626</v>
      </c>
      <c r="AC325" s="12">
        <f t="shared" si="42"/>
        <v>2259313</v>
      </c>
      <c r="AD325" s="12">
        <f t="shared" si="42"/>
        <v>1630354</v>
      </c>
      <c r="AE325" s="12">
        <f t="shared" si="42"/>
        <v>1674809</v>
      </c>
      <c r="AF325" s="12">
        <f t="shared" si="42"/>
        <v>1783231</v>
      </c>
      <c r="AG325" s="12">
        <f t="shared" si="42"/>
        <v>1714687</v>
      </c>
      <c r="AR325" s="3">
        <v>228982</v>
      </c>
      <c r="AS325">
        <v>294</v>
      </c>
    </row>
    <row r="326" spans="44:45" ht="12.75">
      <c r="AR326" s="3">
        <v>3704915</v>
      </c>
      <c r="AS326">
        <v>4884</v>
      </c>
    </row>
    <row r="327" spans="2:45" ht="12.75">
      <c r="B327" s="31" t="s">
        <v>1231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R327" s="3">
        <v>246498</v>
      </c>
      <c r="AS327">
        <v>972</v>
      </c>
    </row>
    <row r="328" spans="4:45" ht="12.75">
      <c r="D328" t="s">
        <v>639</v>
      </c>
      <c r="E328">
        <v>0</v>
      </c>
      <c r="F328">
        <v>2209</v>
      </c>
      <c r="G328">
        <v>0</v>
      </c>
      <c r="H328">
        <v>0</v>
      </c>
      <c r="I328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174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1</v>
      </c>
      <c r="AR328" s="3">
        <v>2764624</v>
      </c>
      <c r="AS328">
        <v>4934</v>
      </c>
    </row>
    <row r="329" spans="4:45" ht="12.75">
      <c r="D329" t="s">
        <v>53</v>
      </c>
      <c r="E329">
        <v>0</v>
      </c>
      <c r="F329">
        <v>0</v>
      </c>
      <c r="G329">
        <v>0</v>
      </c>
      <c r="H329">
        <v>0</v>
      </c>
      <c r="I32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224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2539</v>
      </c>
      <c r="AA329" s="49">
        <v>0</v>
      </c>
      <c r="AB329" s="49">
        <v>6417</v>
      </c>
      <c r="AC329" s="49">
        <v>13229</v>
      </c>
      <c r="AD329" s="49">
        <v>3692</v>
      </c>
      <c r="AE329" s="49">
        <v>5342</v>
      </c>
      <c r="AF329" s="49">
        <v>7080</v>
      </c>
      <c r="AG329" s="49">
        <v>3737</v>
      </c>
      <c r="AR329" s="3">
        <v>4377707</v>
      </c>
      <c r="AS329">
        <v>5805</v>
      </c>
    </row>
    <row r="330" spans="4:45" ht="12.75">
      <c r="D330" t="s">
        <v>986</v>
      </c>
      <c r="E330">
        <v>1885</v>
      </c>
      <c r="F330">
        <v>1730</v>
      </c>
      <c r="G330">
        <v>0</v>
      </c>
      <c r="H330">
        <v>0</v>
      </c>
      <c r="I330">
        <v>0</v>
      </c>
      <c r="K330" s="49">
        <v>0</v>
      </c>
      <c r="L330" s="49">
        <v>0</v>
      </c>
      <c r="M330" s="49">
        <v>0</v>
      </c>
      <c r="N330" s="49">
        <v>493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1020</v>
      </c>
      <c r="AR330" s="3">
        <v>2234657</v>
      </c>
      <c r="AS330">
        <v>11385</v>
      </c>
    </row>
    <row r="331" spans="4:44" ht="12.75">
      <c r="D331" t="s">
        <v>181</v>
      </c>
      <c r="E331" t="s">
        <v>16</v>
      </c>
      <c r="F331" t="s">
        <v>16</v>
      </c>
      <c r="G331" t="s">
        <v>16</v>
      </c>
      <c r="H331" t="s">
        <v>16</v>
      </c>
      <c r="I331" t="s">
        <v>16</v>
      </c>
      <c r="J331" t="s">
        <v>16</v>
      </c>
      <c r="K331" t="s">
        <v>16</v>
      </c>
      <c r="L331" t="s">
        <v>16</v>
      </c>
      <c r="M331" t="s">
        <v>16</v>
      </c>
      <c r="N331" t="s">
        <v>16</v>
      </c>
      <c r="O331" t="s">
        <v>16</v>
      </c>
      <c r="P331" t="s">
        <v>16</v>
      </c>
      <c r="Q331" t="s">
        <v>16</v>
      </c>
      <c r="R331" t="s">
        <v>16</v>
      </c>
      <c r="S331" t="s">
        <v>16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323</v>
      </c>
      <c r="AF331" s="49">
        <v>920</v>
      </c>
      <c r="AG331" s="49">
        <v>0</v>
      </c>
      <c r="AR331" s="3"/>
    </row>
    <row r="332" spans="4:45" ht="12.75">
      <c r="D332" t="s">
        <v>1454</v>
      </c>
      <c r="E332">
        <v>0</v>
      </c>
      <c r="F332">
        <v>0</v>
      </c>
      <c r="G332">
        <v>0</v>
      </c>
      <c r="H332">
        <v>0</v>
      </c>
      <c r="I332">
        <v>0</v>
      </c>
      <c r="K332" s="49">
        <v>0</v>
      </c>
      <c r="L332" s="49">
        <v>0</v>
      </c>
      <c r="M332" s="49">
        <v>0</v>
      </c>
      <c r="N332" s="49">
        <v>206</v>
      </c>
      <c r="O332" s="49">
        <v>0</v>
      </c>
      <c r="P332" s="49">
        <v>0</v>
      </c>
      <c r="Q332" s="49">
        <v>0</v>
      </c>
      <c r="R332" s="49">
        <v>4261</v>
      </c>
      <c r="S332" s="49">
        <v>1236</v>
      </c>
      <c r="T332" s="49">
        <v>2864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2185</v>
      </c>
      <c r="AC332" s="49">
        <v>2126</v>
      </c>
      <c r="AD332" s="49">
        <v>4106</v>
      </c>
      <c r="AE332" s="49">
        <v>28064</v>
      </c>
      <c r="AF332" s="49">
        <v>11642</v>
      </c>
      <c r="AG332" s="49">
        <v>465</v>
      </c>
      <c r="AQ332" t="s">
        <v>1383</v>
      </c>
      <c r="AR332" s="3">
        <f>SUM(AR307:AR330)</f>
        <v>113838148</v>
      </c>
      <c r="AS332">
        <f>SUM(AS307:AS330)</f>
        <v>173327</v>
      </c>
    </row>
    <row r="333" spans="4:44" ht="12.75">
      <c r="D333" t="s">
        <v>1009</v>
      </c>
      <c r="E333" t="s">
        <v>16</v>
      </c>
      <c r="F333" t="s">
        <v>16</v>
      </c>
      <c r="G333" t="s">
        <v>16</v>
      </c>
      <c r="H333" t="s">
        <v>16</v>
      </c>
      <c r="I333" t="s">
        <v>16</v>
      </c>
      <c r="J333" t="s">
        <v>16</v>
      </c>
      <c r="K333" t="s">
        <v>16</v>
      </c>
      <c r="L333" t="s">
        <v>16</v>
      </c>
      <c r="M333" t="s">
        <v>16</v>
      </c>
      <c r="N333" t="s">
        <v>16</v>
      </c>
      <c r="O333" t="s">
        <v>16</v>
      </c>
      <c r="P333" t="s">
        <v>16</v>
      </c>
      <c r="Q333" t="s">
        <v>16</v>
      </c>
      <c r="R333" t="s">
        <v>16</v>
      </c>
      <c r="S333" t="s">
        <v>16</v>
      </c>
      <c r="T333" s="49">
        <v>0</v>
      </c>
      <c r="U333" s="49">
        <v>0</v>
      </c>
      <c r="V333" s="49">
        <v>0</v>
      </c>
      <c r="W333" s="49">
        <v>0</v>
      </c>
      <c r="X333" s="49">
        <v>816</v>
      </c>
      <c r="Y333" s="49">
        <v>0</v>
      </c>
      <c r="Z333" s="49">
        <v>0</v>
      </c>
      <c r="AA333" s="49">
        <v>0</v>
      </c>
      <c r="AB333" s="49">
        <v>630</v>
      </c>
      <c r="AC333" s="49">
        <v>0</v>
      </c>
      <c r="AD333" s="49">
        <v>588</v>
      </c>
      <c r="AE333" s="49">
        <v>9</v>
      </c>
      <c r="AF333" s="49">
        <v>1065</v>
      </c>
      <c r="AG333" s="49">
        <v>11994</v>
      </c>
      <c r="AR333" s="3"/>
    </row>
    <row r="334" spans="4:33" ht="12.75">
      <c r="D334" t="s">
        <v>937</v>
      </c>
      <c r="E334">
        <v>97214</v>
      </c>
      <c r="F334">
        <v>96848</v>
      </c>
      <c r="G334">
        <v>64378</v>
      </c>
      <c r="H334">
        <v>61146</v>
      </c>
      <c r="I334">
        <v>82157</v>
      </c>
      <c r="J334" s="45">
        <f>H334/I334</f>
        <v>0.744257945153791</v>
      </c>
      <c r="K334" s="49">
        <v>44694</v>
      </c>
      <c r="L334" s="49">
        <v>63555</v>
      </c>
      <c r="M334" s="49">
        <v>90281</v>
      </c>
      <c r="N334" s="49">
        <v>78146</v>
      </c>
      <c r="O334" s="49">
        <v>94394</v>
      </c>
      <c r="P334" s="49">
        <v>89863</v>
      </c>
      <c r="Q334" s="49">
        <v>68408</v>
      </c>
      <c r="R334" s="49">
        <v>19511</v>
      </c>
      <c r="S334" s="49">
        <v>17310</v>
      </c>
      <c r="T334" s="49">
        <v>0</v>
      </c>
      <c r="U334" s="49">
        <v>0</v>
      </c>
      <c r="V334" s="49">
        <v>0</v>
      </c>
      <c r="W334" s="49">
        <v>0</v>
      </c>
      <c r="X334" s="49">
        <v>4000</v>
      </c>
      <c r="Y334" s="49">
        <v>200</v>
      </c>
      <c r="Z334" s="49">
        <v>7680</v>
      </c>
      <c r="AA334" s="49">
        <v>506</v>
      </c>
      <c r="AB334" s="49">
        <v>192</v>
      </c>
      <c r="AC334" s="49">
        <v>0</v>
      </c>
      <c r="AD334" s="49">
        <v>3351</v>
      </c>
      <c r="AE334" s="49">
        <v>1498</v>
      </c>
      <c r="AF334" s="49">
        <v>3501</v>
      </c>
      <c r="AG334" s="49">
        <v>2740</v>
      </c>
    </row>
    <row r="335" spans="4:33" ht="12.75">
      <c r="D335" t="s">
        <v>1395</v>
      </c>
      <c r="E335">
        <v>685351</v>
      </c>
      <c r="F335">
        <v>755751</v>
      </c>
      <c r="G335">
        <v>440139</v>
      </c>
      <c r="H335">
        <v>567525</v>
      </c>
      <c r="I335">
        <v>568142</v>
      </c>
      <c r="J335" s="45">
        <f>H335/I335</f>
        <v>0.9989140038933928</v>
      </c>
      <c r="K335" s="49">
        <v>559369</v>
      </c>
      <c r="L335" s="49">
        <v>367885</v>
      </c>
      <c r="M335" s="49">
        <v>452856</v>
      </c>
      <c r="N335" s="49">
        <v>391478</v>
      </c>
      <c r="O335" s="49">
        <v>180908</v>
      </c>
      <c r="P335" s="49">
        <v>148214</v>
      </c>
      <c r="Q335" s="49">
        <v>172350</v>
      </c>
      <c r="R335" s="49">
        <v>64597</v>
      </c>
      <c r="S335" s="49">
        <v>282118</v>
      </c>
      <c r="T335" s="49">
        <v>335132</v>
      </c>
      <c r="U335" s="49">
        <v>301332</v>
      </c>
      <c r="V335" s="49">
        <v>253287</v>
      </c>
      <c r="W335" s="49">
        <v>183219</v>
      </c>
      <c r="X335" s="49">
        <v>209348</v>
      </c>
      <c r="Y335" s="49">
        <v>277210</v>
      </c>
      <c r="Z335" s="49">
        <v>258710</v>
      </c>
      <c r="AA335" s="49">
        <v>17358</v>
      </c>
      <c r="AB335" s="49">
        <v>189672</v>
      </c>
      <c r="AC335" s="49">
        <v>144438</v>
      </c>
      <c r="AD335" s="49">
        <v>149008</v>
      </c>
      <c r="AE335" s="49">
        <v>136625</v>
      </c>
      <c r="AF335" s="49">
        <v>113675</v>
      </c>
      <c r="AG335" s="49">
        <v>4513</v>
      </c>
    </row>
    <row r="336" spans="4:33" ht="12.75">
      <c r="D336" t="s">
        <v>384</v>
      </c>
      <c r="E336">
        <v>62638</v>
      </c>
      <c r="F336">
        <v>58961</v>
      </c>
      <c r="G336">
        <v>41596</v>
      </c>
      <c r="H336">
        <v>111472</v>
      </c>
      <c r="I336">
        <v>171657</v>
      </c>
      <c r="J336" s="45">
        <f>H336/I336</f>
        <v>0.649388023791631</v>
      </c>
      <c r="K336" s="49">
        <v>508704</v>
      </c>
      <c r="L336" s="49">
        <v>377749</v>
      </c>
      <c r="M336" s="49">
        <v>375343</v>
      </c>
      <c r="N336" s="49">
        <v>213888</v>
      </c>
      <c r="O336" s="49">
        <v>227494</v>
      </c>
      <c r="P336" s="49">
        <v>395463</v>
      </c>
      <c r="Q336" s="49">
        <v>304605</v>
      </c>
      <c r="R336" s="49">
        <v>263751</v>
      </c>
      <c r="S336" s="49">
        <v>180158</v>
      </c>
      <c r="T336" s="49">
        <v>158932</v>
      </c>
      <c r="U336" s="49">
        <v>154203</v>
      </c>
      <c r="V336" s="49">
        <v>103688</v>
      </c>
      <c r="W336" s="49">
        <v>78786</v>
      </c>
      <c r="X336" s="49">
        <v>146606</v>
      </c>
      <c r="Y336" s="49">
        <v>156408</v>
      </c>
      <c r="Z336" s="49">
        <v>168767</v>
      </c>
      <c r="AA336" s="49">
        <v>47309</v>
      </c>
      <c r="AB336" s="49">
        <v>31680</v>
      </c>
      <c r="AC336" s="49">
        <v>27705</v>
      </c>
      <c r="AD336" s="49">
        <v>48660</v>
      </c>
      <c r="AE336" s="49">
        <v>91051</v>
      </c>
      <c r="AF336" s="49">
        <v>151397</v>
      </c>
      <c r="AG336" s="49">
        <v>142099</v>
      </c>
    </row>
    <row r="337" spans="4:33" ht="12.75">
      <c r="D337" t="s">
        <v>352</v>
      </c>
      <c r="E337">
        <v>37540</v>
      </c>
      <c r="F337">
        <v>100275</v>
      </c>
      <c r="G337">
        <v>109555</v>
      </c>
      <c r="H337">
        <v>113079</v>
      </c>
      <c r="I337">
        <v>192989</v>
      </c>
      <c r="J337" s="45">
        <f>H337/I337</f>
        <v>0.5859349496603433</v>
      </c>
      <c r="K337" s="49">
        <v>92233</v>
      </c>
      <c r="L337" s="49">
        <v>65043</v>
      </c>
      <c r="M337" s="49">
        <v>60109</v>
      </c>
      <c r="N337" s="49">
        <v>60735</v>
      </c>
      <c r="O337" s="49">
        <v>81400</v>
      </c>
      <c r="P337" s="49">
        <v>80310</v>
      </c>
      <c r="Q337" s="49">
        <v>77834</v>
      </c>
      <c r="R337" s="49">
        <v>80315</v>
      </c>
      <c r="S337" s="49">
        <v>67890</v>
      </c>
      <c r="T337" s="49">
        <v>42636</v>
      </c>
      <c r="U337" s="49">
        <v>45522</v>
      </c>
      <c r="V337" s="49">
        <v>46211</v>
      </c>
      <c r="W337" s="49">
        <v>45227</v>
      </c>
      <c r="X337" s="49">
        <v>31556</v>
      </c>
      <c r="Y337" s="49">
        <v>64540</v>
      </c>
      <c r="Z337" s="49">
        <v>58083</v>
      </c>
      <c r="AA337" s="49">
        <v>50500</v>
      </c>
      <c r="AB337" s="49">
        <v>46524</v>
      </c>
      <c r="AC337" s="49">
        <v>41283</v>
      </c>
      <c r="AD337" s="49">
        <v>51985</v>
      </c>
      <c r="AE337" s="49">
        <v>23728</v>
      </c>
      <c r="AF337" s="49">
        <v>0</v>
      </c>
      <c r="AG337" s="49">
        <v>0</v>
      </c>
    </row>
    <row r="338" spans="4:33" ht="12.75">
      <c r="D338" t="s">
        <v>549</v>
      </c>
      <c r="E338">
        <v>255992</v>
      </c>
      <c r="F338">
        <v>339077</v>
      </c>
      <c r="G338">
        <v>273031</v>
      </c>
      <c r="H338">
        <v>263674</v>
      </c>
      <c r="I338">
        <v>337570</v>
      </c>
      <c r="J338" s="45">
        <f>H338/I338</f>
        <v>0.7810942915543443</v>
      </c>
      <c r="K338" s="49">
        <v>381093</v>
      </c>
      <c r="L338" s="49">
        <v>377896</v>
      </c>
      <c r="M338" s="49">
        <v>370611</v>
      </c>
      <c r="N338" s="49">
        <v>429857</v>
      </c>
      <c r="O338" s="49">
        <v>370709</v>
      </c>
      <c r="P338" s="49">
        <v>464271</v>
      </c>
      <c r="Q338" s="49">
        <v>287045</v>
      </c>
      <c r="R338" s="49">
        <v>207811</v>
      </c>
      <c r="S338" s="49">
        <v>217189</v>
      </c>
      <c r="T338" s="49">
        <v>184646</v>
      </c>
      <c r="U338" s="49">
        <v>169324</v>
      </c>
      <c r="V338" s="49">
        <v>126116</v>
      </c>
      <c r="W338" s="49">
        <v>131263</v>
      </c>
      <c r="X338" s="49">
        <v>109242</v>
      </c>
      <c r="Y338" s="49">
        <v>142915</v>
      </c>
      <c r="Z338" s="49">
        <v>135367</v>
      </c>
      <c r="AA338" s="49">
        <v>95921</v>
      </c>
      <c r="AB338" s="49">
        <v>125570</v>
      </c>
      <c r="AC338" s="49">
        <v>88732</v>
      </c>
      <c r="AD338" s="49">
        <v>81706</v>
      </c>
      <c r="AE338" s="49">
        <v>52477</v>
      </c>
      <c r="AF338" s="49">
        <v>58436</v>
      </c>
      <c r="AG338" s="49">
        <v>60722</v>
      </c>
    </row>
    <row r="339" spans="4:34" ht="12.75">
      <c r="D339" t="s">
        <v>195</v>
      </c>
      <c r="E339">
        <v>0</v>
      </c>
      <c r="F339">
        <v>159</v>
      </c>
      <c r="G339">
        <v>0</v>
      </c>
      <c r="H339">
        <v>0</v>
      </c>
      <c r="I339">
        <v>0</v>
      </c>
      <c r="J339" s="45"/>
      <c r="K339" s="49">
        <v>17007</v>
      </c>
      <c r="L339" s="49">
        <v>8275</v>
      </c>
      <c r="M339" s="49">
        <v>4726</v>
      </c>
      <c r="N339" s="49">
        <v>3458</v>
      </c>
      <c r="O339" s="49">
        <v>10822</v>
      </c>
      <c r="P339" s="49">
        <v>7502</v>
      </c>
      <c r="Q339" s="49">
        <v>21363</v>
      </c>
      <c r="R339" s="49">
        <v>29182</v>
      </c>
      <c r="S339" s="49">
        <v>2338</v>
      </c>
      <c r="T339" t="s">
        <v>16</v>
      </c>
      <c r="U339" t="s">
        <v>16</v>
      </c>
      <c r="V339" t="s">
        <v>16</v>
      </c>
      <c r="W339" t="s">
        <v>16</v>
      </c>
      <c r="X339" t="s">
        <v>16</v>
      </c>
      <c r="Y339" t="s">
        <v>16</v>
      </c>
      <c r="Z339" t="s">
        <v>16</v>
      </c>
      <c r="AA339" t="s">
        <v>16</v>
      </c>
      <c r="AB339" t="s">
        <v>16</v>
      </c>
      <c r="AC339" t="s">
        <v>16</v>
      </c>
      <c r="AD339" t="s">
        <v>16</v>
      </c>
      <c r="AE339" t="s">
        <v>16</v>
      </c>
      <c r="AF339" t="s">
        <v>16</v>
      </c>
      <c r="AG339" t="s">
        <v>16</v>
      </c>
      <c r="AH339" t="s">
        <v>16</v>
      </c>
    </row>
    <row r="340" spans="4:33" ht="12.75">
      <c r="D340" t="s">
        <v>216</v>
      </c>
      <c r="E340" t="s">
        <v>16</v>
      </c>
      <c r="F340" t="s">
        <v>16</v>
      </c>
      <c r="G340" t="s">
        <v>16</v>
      </c>
      <c r="H340" t="s">
        <v>16</v>
      </c>
      <c r="I340" t="s">
        <v>16</v>
      </c>
      <c r="J340" t="s">
        <v>16</v>
      </c>
      <c r="K340" t="s">
        <v>16</v>
      </c>
      <c r="L340" t="s">
        <v>16</v>
      </c>
      <c r="M340" t="s">
        <v>16</v>
      </c>
      <c r="N340" t="s">
        <v>16</v>
      </c>
      <c r="O340" t="s">
        <v>16</v>
      </c>
      <c r="P340" t="s">
        <v>16</v>
      </c>
      <c r="Q340" t="s">
        <v>16</v>
      </c>
      <c r="R340" t="s">
        <v>16</v>
      </c>
      <c r="S340" t="s">
        <v>16</v>
      </c>
      <c r="T340" s="49">
        <v>0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0</v>
      </c>
      <c r="AA340" s="49">
        <v>0</v>
      </c>
      <c r="AB340" s="49">
        <v>0</v>
      </c>
      <c r="AC340" s="49">
        <v>0</v>
      </c>
      <c r="AD340" s="49">
        <v>0</v>
      </c>
      <c r="AE340" s="49">
        <v>0</v>
      </c>
      <c r="AF340" s="49">
        <v>4301</v>
      </c>
      <c r="AG340" s="49">
        <v>13435</v>
      </c>
    </row>
    <row r="341" spans="4:33" ht="12.75">
      <c r="D341" t="s">
        <v>222</v>
      </c>
      <c r="E341">
        <v>391788</v>
      </c>
      <c r="F341">
        <v>439087</v>
      </c>
      <c r="G341">
        <v>356186</v>
      </c>
      <c r="H341">
        <v>194544</v>
      </c>
      <c r="I341">
        <v>249064</v>
      </c>
      <c r="J341" s="45">
        <f>H341/I341</f>
        <v>0.781100440047538</v>
      </c>
      <c r="K341" s="49">
        <v>258126</v>
      </c>
      <c r="L341" s="49">
        <v>303977</v>
      </c>
      <c r="M341" s="49">
        <v>291337</v>
      </c>
      <c r="N341" s="49">
        <v>138829</v>
      </c>
      <c r="O341" s="49">
        <v>312029</v>
      </c>
      <c r="P341" s="49">
        <v>307734</v>
      </c>
      <c r="Q341" s="49">
        <v>324193</v>
      </c>
      <c r="R341" s="49">
        <v>378424</v>
      </c>
      <c r="S341" s="49">
        <v>431866</v>
      </c>
      <c r="T341" s="49">
        <v>330089</v>
      </c>
      <c r="U341" s="49">
        <v>306965</v>
      </c>
      <c r="V341" s="49">
        <v>220841</v>
      </c>
      <c r="W341" s="49">
        <v>62961</v>
      </c>
      <c r="X341" s="49">
        <v>57797</v>
      </c>
      <c r="Y341" s="49">
        <v>31090</v>
      </c>
      <c r="Z341" s="49">
        <v>29341</v>
      </c>
      <c r="AA341" s="49">
        <v>15259</v>
      </c>
      <c r="AB341" s="49">
        <v>35266</v>
      </c>
      <c r="AC341" s="49">
        <v>32737</v>
      </c>
      <c r="AD341" s="49">
        <v>35746</v>
      </c>
      <c r="AE341" s="49">
        <v>7492</v>
      </c>
      <c r="AF341" s="49">
        <v>47412</v>
      </c>
      <c r="AG341" s="49">
        <v>66754</v>
      </c>
    </row>
    <row r="342" spans="4:33" ht="12.75">
      <c r="D342" t="s">
        <v>563</v>
      </c>
      <c r="E342" t="s">
        <v>16</v>
      </c>
      <c r="F342" t="s">
        <v>16</v>
      </c>
      <c r="G342" t="s">
        <v>16</v>
      </c>
      <c r="H342" t="s">
        <v>16</v>
      </c>
      <c r="I342" t="s">
        <v>16</v>
      </c>
      <c r="J342" t="s">
        <v>16</v>
      </c>
      <c r="K342" t="s">
        <v>16</v>
      </c>
      <c r="L342" t="s">
        <v>16</v>
      </c>
      <c r="M342" t="s">
        <v>16</v>
      </c>
      <c r="N342" t="s">
        <v>16</v>
      </c>
      <c r="O342" t="s">
        <v>16</v>
      </c>
      <c r="P342" t="s">
        <v>16</v>
      </c>
      <c r="Q342" t="s">
        <v>16</v>
      </c>
      <c r="R342" t="s">
        <v>16</v>
      </c>
      <c r="S342" t="s">
        <v>16</v>
      </c>
      <c r="T342" s="49">
        <v>0</v>
      </c>
      <c r="U342" s="49">
        <v>0</v>
      </c>
      <c r="V342" s="49">
        <v>0</v>
      </c>
      <c r="W342" s="49">
        <v>15</v>
      </c>
      <c r="X342" s="49">
        <v>0</v>
      </c>
      <c r="Y342" s="49">
        <v>1841</v>
      </c>
      <c r="Z342" s="49">
        <v>5911</v>
      </c>
      <c r="AA342" s="49">
        <v>0</v>
      </c>
      <c r="AB342" s="49">
        <v>0</v>
      </c>
      <c r="AC342" s="49">
        <v>0</v>
      </c>
      <c r="AD342" s="49">
        <v>0</v>
      </c>
      <c r="AE342" s="49">
        <v>12295</v>
      </c>
      <c r="AF342" s="49">
        <v>7012</v>
      </c>
      <c r="AG342" s="49">
        <v>0</v>
      </c>
    </row>
    <row r="343" spans="4:33" ht="12.75">
      <c r="D343" t="s">
        <v>144</v>
      </c>
      <c r="E343">
        <v>2387735</v>
      </c>
      <c r="F343">
        <v>2462625</v>
      </c>
      <c r="G343">
        <v>2216296</v>
      </c>
      <c r="H343">
        <v>1596153</v>
      </c>
      <c r="I343">
        <v>2387501</v>
      </c>
      <c r="J343" s="45">
        <f>H343/I343</f>
        <v>0.6685454791432548</v>
      </c>
      <c r="K343" s="49">
        <v>378657</v>
      </c>
      <c r="L343" s="49">
        <v>438253</v>
      </c>
      <c r="M343" s="49">
        <v>410302</v>
      </c>
      <c r="N343" s="49">
        <v>357381</v>
      </c>
      <c r="O343" s="49">
        <v>166918</v>
      </c>
      <c r="P343" s="49">
        <v>103950</v>
      </c>
      <c r="Q343" s="49">
        <v>103201</v>
      </c>
      <c r="R343" s="49">
        <v>127294</v>
      </c>
      <c r="S343" s="49">
        <v>153511</v>
      </c>
      <c r="T343" s="49">
        <v>142690</v>
      </c>
      <c r="U343" s="49">
        <v>189726</v>
      </c>
      <c r="V343" s="49">
        <v>124453</v>
      </c>
      <c r="W343" s="49">
        <v>107054</v>
      </c>
      <c r="X343" s="49">
        <v>116007</v>
      </c>
      <c r="Y343" s="49">
        <v>110072</v>
      </c>
      <c r="Z343" s="49">
        <v>57289</v>
      </c>
      <c r="AA343" s="49">
        <v>120357</v>
      </c>
      <c r="AB343" s="49">
        <v>135304</v>
      </c>
      <c r="AC343" s="49">
        <v>133873</v>
      </c>
      <c r="AD343" s="49">
        <v>133454</v>
      </c>
      <c r="AE343" s="49">
        <v>122912</v>
      </c>
      <c r="AF343" s="49">
        <v>189225</v>
      </c>
      <c r="AG343" s="49">
        <v>191424</v>
      </c>
    </row>
    <row r="344" spans="4:29" ht="12.75">
      <c r="D344" t="s">
        <v>795</v>
      </c>
      <c r="E344" t="s">
        <v>16</v>
      </c>
      <c r="F344" t="s">
        <v>16</v>
      </c>
      <c r="G344" t="s">
        <v>16</v>
      </c>
      <c r="H344">
        <v>0</v>
      </c>
      <c r="I344">
        <v>0</v>
      </c>
      <c r="J344" s="45"/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49">
        <v>0</v>
      </c>
      <c r="T344" t="s">
        <v>16</v>
      </c>
      <c r="U344" t="s">
        <v>16</v>
      </c>
      <c r="V344" t="s">
        <v>16</v>
      </c>
      <c r="W344" t="s">
        <v>16</v>
      </c>
      <c r="X344" t="s">
        <v>16</v>
      </c>
      <c r="Y344" t="s">
        <v>16</v>
      </c>
      <c r="Z344" t="s">
        <v>16</v>
      </c>
      <c r="AA344" t="s">
        <v>16</v>
      </c>
      <c r="AB344" t="s">
        <v>16</v>
      </c>
      <c r="AC344" t="s">
        <v>16</v>
      </c>
    </row>
    <row r="345" spans="4:33" ht="12.75">
      <c r="D345" t="s">
        <v>560</v>
      </c>
      <c r="E345" t="s">
        <v>16</v>
      </c>
      <c r="F345" t="s">
        <v>16</v>
      </c>
      <c r="G345" t="s">
        <v>16</v>
      </c>
      <c r="H345">
        <v>0</v>
      </c>
      <c r="I345">
        <v>0</v>
      </c>
      <c r="J345" s="45"/>
      <c r="K345" s="49">
        <v>595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49">
        <v>0</v>
      </c>
      <c r="T345" s="49">
        <v>0</v>
      </c>
      <c r="U345" s="49">
        <v>4924</v>
      </c>
      <c r="V345" s="49">
        <v>0</v>
      </c>
      <c r="W345" s="49">
        <v>0</v>
      </c>
      <c r="X345" s="49">
        <v>0</v>
      </c>
      <c r="Y345" s="49">
        <v>5094</v>
      </c>
      <c r="Z345" s="49">
        <v>22824</v>
      </c>
      <c r="AA345" s="49">
        <v>110855</v>
      </c>
      <c r="AB345" s="49">
        <v>145224</v>
      </c>
      <c r="AC345" s="49">
        <v>132390</v>
      </c>
      <c r="AD345" s="49">
        <v>127145</v>
      </c>
      <c r="AE345" s="49">
        <v>66645</v>
      </c>
      <c r="AF345" s="49">
        <v>28624</v>
      </c>
      <c r="AG345" s="49">
        <v>20084</v>
      </c>
    </row>
    <row r="346" spans="4:33" ht="12.75">
      <c r="D346" t="s">
        <v>343</v>
      </c>
      <c r="E346" t="s">
        <v>16</v>
      </c>
      <c r="F346" t="s">
        <v>16</v>
      </c>
      <c r="G346" t="s">
        <v>16</v>
      </c>
      <c r="H346">
        <v>155444</v>
      </c>
      <c r="I346">
        <v>195124</v>
      </c>
      <c r="J346" s="45">
        <f>H346/I346</f>
        <v>0.7966421352575798</v>
      </c>
      <c r="K346" s="49">
        <v>319114</v>
      </c>
      <c r="L346" s="49">
        <v>214637</v>
      </c>
      <c r="M346" s="49">
        <v>179092</v>
      </c>
      <c r="N346" s="49">
        <v>164787</v>
      </c>
      <c r="O346" s="49">
        <v>172606</v>
      </c>
      <c r="P346" s="49">
        <v>154392</v>
      </c>
      <c r="Q346" s="49">
        <v>97150</v>
      </c>
      <c r="R346" s="49">
        <v>75903</v>
      </c>
      <c r="S346" s="49">
        <v>174645</v>
      </c>
      <c r="T346" s="49">
        <v>169341</v>
      </c>
      <c r="U346" s="49">
        <v>115378</v>
      </c>
      <c r="V346" s="49">
        <v>107529</v>
      </c>
      <c r="W346" s="49">
        <v>82660</v>
      </c>
      <c r="X346" s="49">
        <v>169033</v>
      </c>
      <c r="Y346" s="49">
        <v>165397</v>
      </c>
      <c r="Z346" s="49">
        <v>81526</v>
      </c>
      <c r="AA346" s="49">
        <v>106511</v>
      </c>
      <c r="AB346" s="49">
        <v>222802</v>
      </c>
      <c r="AC346" s="49">
        <v>165187</v>
      </c>
      <c r="AD346" s="49">
        <v>225806</v>
      </c>
      <c r="AE346" s="49">
        <v>191364</v>
      </c>
      <c r="AF346" s="49">
        <v>268859</v>
      </c>
      <c r="AG346" s="49">
        <v>269953</v>
      </c>
    </row>
    <row r="347" spans="4:33" ht="12.75">
      <c r="D347" t="s">
        <v>1375</v>
      </c>
      <c r="E347" s="12">
        <f>SUM(E328:E346)</f>
        <v>3920143</v>
      </c>
      <c r="F347" s="12">
        <f>SUM(F328:F346)</f>
        <v>4256722</v>
      </c>
      <c r="G347" s="12">
        <f>SUM(G328:G346)</f>
        <v>3501181</v>
      </c>
      <c r="H347" s="12">
        <f>SUM(H328:H346)</f>
        <v>3063037</v>
      </c>
      <c r="I347" s="12">
        <f>SUM(I328:I346)</f>
        <v>4184204</v>
      </c>
      <c r="J347" s="45">
        <f>H347/I347</f>
        <v>0.7320477204266331</v>
      </c>
      <c r="K347" s="12">
        <f aca="true" t="shared" si="43" ref="K347:AG347">SUM(K328:K346)</f>
        <v>2559592</v>
      </c>
      <c r="L347" s="12">
        <f t="shared" si="43"/>
        <v>2217270</v>
      </c>
      <c r="M347" s="12">
        <f t="shared" si="43"/>
        <v>2234657</v>
      </c>
      <c r="N347" s="12">
        <f t="shared" si="43"/>
        <v>1839258</v>
      </c>
      <c r="O347" s="12">
        <f t="shared" si="43"/>
        <v>1617454</v>
      </c>
      <c r="P347" s="12">
        <f t="shared" si="43"/>
        <v>1751699</v>
      </c>
      <c r="Q347" s="12">
        <f t="shared" si="43"/>
        <v>1456373</v>
      </c>
      <c r="R347" s="12">
        <f t="shared" si="43"/>
        <v>1251049</v>
      </c>
      <c r="S347" s="12">
        <f t="shared" si="43"/>
        <v>1528261</v>
      </c>
      <c r="T347" s="12">
        <f t="shared" si="43"/>
        <v>1366330</v>
      </c>
      <c r="U347" s="12">
        <f t="shared" si="43"/>
        <v>1287374</v>
      </c>
      <c r="V347" s="12">
        <f t="shared" si="43"/>
        <v>982125</v>
      </c>
      <c r="W347" s="12">
        <f t="shared" si="43"/>
        <v>691185</v>
      </c>
      <c r="X347" s="12">
        <f t="shared" si="43"/>
        <v>844405</v>
      </c>
      <c r="Y347" s="12">
        <f t="shared" si="43"/>
        <v>954767</v>
      </c>
      <c r="Z347" s="12">
        <f t="shared" si="43"/>
        <v>828037</v>
      </c>
      <c r="AA347" s="12">
        <f t="shared" si="43"/>
        <v>564576</v>
      </c>
      <c r="AB347" s="12">
        <f t="shared" si="43"/>
        <v>941466</v>
      </c>
      <c r="AC347" s="12">
        <f t="shared" si="43"/>
        <v>781700</v>
      </c>
      <c r="AD347" s="12">
        <f t="shared" si="43"/>
        <v>865247</v>
      </c>
      <c r="AE347" s="12">
        <f t="shared" si="43"/>
        <v>739825</v>
      </c>
      <c r="AF347" s="12">
        <f t="shared" si="43"/>
        <v>893149</v>
      </c>
      <c r="AG347" s="12">
        <f t="shared" si="43"/>
        <v>788941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D7" sqref="D7"/>
    </sheetView>
  </sheetViews>
  <sheetFormatPr defaultColWidth="9.140625" defaultRowHeight="12.75"/>
  <cols>
    <col min="1" max="1" width="18.140625" style="0" customWidth="1"/>
    <col min="2" max="2" width="24.421875" style="0" customWidth="1"/>
    <col min="4" max="9" width="14.8515625" style="0" customWidth="1"/>
  </cols>
  <sheetData>
    <row r="1" spans="1:2" ht="12.75">
      <c r="A1" s="64" t="s">
        <v>735</v>
      </c>
      <c r="B1" s="64"/>
    </row>
    <row r="3" spans="1:9" ht="12.75">
      <c r="A3" t="s">
        <v>523</v>
      </c>
      <c r="D3">
        <v>1977</v>
      </c>
      <c r="E3">
        <v>1976</v>
      </c>
      <c r="F3">
        <v>1975</v>
      </c>
      <c r="G3">
        <v>1974</v>
      </c>
      <c r="H3">
        <v>1973</v>
      </c>
      <c r="I3">
        <v>1972</v>
      </c>
    </row>
    <row r="4" spans="2:9" ht="12.75">
      <c r="B4" t="s">
        <v>1110</v>
      </c>
      <c r="D4" s="2">
        <v>2311133</v>
      </c>
      <c r="G4">
        <v>2428689</v>
      </c>
      <c r="H4">
        <v>2474488</v>
      </c>
      <c r="I4">
        <v>2380168</v>
      </c>
    </row>
    <row r="5" spans="2:4" ht="12.75">
      <c r="B5" t="s">
        <v>1193</v>
      </c>
      <c r="D5" s="2">
        <v>7793402</v>
      </c>
    </row>
    <row r="6" spans="2:4" ht="12.75">
      <c r="B6" t="s">
        <v>1255</v>
      </c>
      <c r="D6" s="2">
        <v>1264135</v>
      </c>
    </row>
    <row r="7" spans="2:4" ht="12.75">
      <c r="B7" t="s">
        <v>1271</v>
      </c>
      <c r="D7" s="2">
        <v>2140085</v>
      </c>
    </row>
    <row r="8" spans="2:4" ht="12.75">
      <c r="B8" t="s">
        <v>1290</v>
      </c>
      <c r="D8" s="2">
        <v>3084680</v>
      </c>
    </row>
    <row r="9" spans="2:4" ht="12.75">
      <c r="B9" t="s">
        <v>1300</v>
      </c>
      <c r="D9" s="2">
        <v>13207138</v>
      </c>
    </row>
    <row r="10" spans="2:9" ht="12.75">
      <c r="B10" t="s">
        <v>1308</v>
      </c>
      <c r="D10" s="2">
        <v>30243165</v>
      </c>
      <c r="E10">
        <v>27024984</v>
      </c>
      <c r="F10">
        <v>23455965</v>
      </c>
      <c r="G10">
        <v>22861390</v>
      </c>
      <c r="H10">
        <v>14535282</v>
      </c>
      <c r="I10">
        <v>7631457</v>
      </c>
    </row>
    <row r="11" spans="2:4" ht="12.75">
      <c r="B11" t="s">
        <v>1314</v>
      </c>
      <c r="D11" s="2">
        <v>647520</v>
      </c>
    </row>
    <row r="12" spans="2:4" ht="12.75">
      <c r="B12" t="s">
        <v>1322</v>
      </c>
      <c r="D12" s="2">
        <v>424784</v>
      </c>
    </row>
    <row r="13" spans="2:9" ht="12.75">
      <c r="B13" t="s">
        <v>1115</v>
      </c>
      <c r="D13" s="2">
        <v>168997829</v>
      </c>
      <c r="E13">
        <v>168794750</v>
      </c>
      <c r="F13">
        <v>142785213</v>
      </c>
      <c r="G13">
        <v>148339437</v>
      </c>
      <c r="H13">
        <v>137119700</v>
      </c>
      <c r="I13">
        <v>122159541</v>
      </c>
    </row>
    <row r="14" spans="2:4" ht="12.75">
      <c r="B14" t="s">
        <v>1123</v>
      </c>
      <c r="D14" s="2">
        <v>202727</v>
      </c>
    </row>
    <row r="15" spans="2:4" ht="12.75">
      <c r="B15" t="s">
        <v>1133</v>
      </c>
      <c r="D15" s="2">
        <v>3344442</v>
      </c>
    </row>
    <row r="16" spans="2:4" ht="12.75">
      <c r="B16" t="s">
        <v>1141</v>
      </c>
      <c r="D16" s="2">
        <v>5801750</v>
      </c>
    </row>
    <row r="17" spans="2:4" ht="12.75">
      <c r="B17" t="s">
        <v>1147</v>
      </c>
      <c r="D17" s="2">
        <v>6268929</v>
      </c>
    </row>
    <row r="18" spans="2:4" ht="12.75">
      <c r="B18" t="s">
        <v>1157</v>
      </c>
      <c r="D18" s="2">
        <v>2201912</v>
      </c>
    </row>
    <row r="19" spans="2:4" ht="12.75">
      <c r="B19" t="s">
        <v>1163</v>
      </c>
      <c r="D19" s="2">
        <v>1847566</v>
      </c>
    </row>
    <row r="20" spans="2:4" ht="12.75">
      <c r="B20" t="s">
        <v>1169</v>
      </c>
      <c r="D20" s="2">
        <v>2143477</v>
      </c>
    </row>
    <row r="21" spans="2:9" ht="12.75">
      <c r="B21" t="s">
        <v>1176</v>
      </c>
      <c r="D21" s="2">
        <v>30966555</v>
      </c>
      <c r="E21">
        <v>32055301</v>
      </c>
      <c r="F21">
        <v>30547136</v>
      </c>
      <c r="G21">
        <v>31988099</v>
      </c>
      <c r="H21">
        <v>29208489</v>
      </c>
      <c r="I21">
        <v>28125075</v>
      </c>
    </row>
    <row r="22" spans="2:4" ht="12.75">
      <c r="B22" t="s">
        <v>1183</v>
      </c>
      <c r="D22" s="2">
        <v>16230867</v>
      </c>
    </row>
    <row r="23" spans="2:9" ht="12.75">
      <c r="B23" t="s">
        <v>1199</v>
      </c>
      <c r="D23" s="2">
        <v>52943066</v>
      </c>
      <c r="E23">
        <v>49080692</v>
      </c>
      <c r="F23">
        <v>46836885</v>
      </c>
      <c r="G23">
        <v>48502874</v>
      </c>
      <c r="H23">
        <v>47417025</v>
      </c>
      <c r="I23">
        <v>46329681</v>
      </c>
    </row>
    <row r="24" spans="2:4" ht="12.75">
      <c r="B24" t="s">
        <v>1206</v>
      </c>
      <c r="D24" s="2">
        <v>7920518</v>
      </c>
    </row>
    <row r="25" spans="2:4" ht="12.75">
      <c r="B25" t="s">
        <v>1213</v>
      </c>
      <c r="D25" s="2">
        <v>169245</v>
      </c>
    </row>
    <row r="26" spans="2:4" ht="12.75">
      <c r="B26" t="s">
        <v>1220</v>
      </c>
      <c r="D26" s="2">
        <v>146579</v>
      </c>
    </row>
    <row r="27" spans="2:4" ht="12.75">
      <c r="B27" t="s">
        <v>1227</v>
      </c>
      <c r="D27" s="2">
        <v>255787</v>
      </c>
    </row>
    <row r="28" spans="2:4" ht="12.75">
      <c r="B28" t="s">
        <v>1232</v>
      </c>
      <c r="D28" s="2">
        <v>1296990</v>
      </c>
    </row>
    <row r="29" spans="2:4" ht="12.75">
      <c r="B29" t="s">
        <v>1236</v>
      </c>
      <c r="D29" s="2">
        <v>2394492</v>
      </c>
    </row>
    <row r="30" spans="2:4" ht="12.75">
      <c r="B30" t="s">
        <v>1239</v>
      </c>
      <c r="D30" s="2">
        <v>4640710</v>
      </c>
    </row>
    <row r="31" spans="2:4" ht="12.75">
      <c r="B31" t="s">
        <v>1243</v>
      </c>
      <c r="D31" s="2">
        <v>262041</v>
      </c>
    </row>
    <row r="32" spans="2:4" ht="12.75">
      <c r="B32" t="s">
        <v>1247</v>
      </c>
      <c r="D32" s="2">
        <v>232636</v>
      </c>
    </row>
    <row r="33" spans="2:9" ht="12.75">
      <c r="B33" t="s">
        <v>1375</v>
      </c>
      <c r="D33" s="3">
        <f>SUM(D4:D32)</f>
        <v>369384160</v>
      </c>
      <c r="E33" s="3">
        <v>366697631</v>
      </c>
      <c r="F33" s="3">
        <v>323592889</v>
      </c>
      <c r="G33" s="3">
        <v>339214288</v>
      </c>
      <c r="H33" s="3">
        <v>307040885</v>
      </c>
      <c r="I33" s="3">
        <v>275811534</v>
      </c>
    </row>
    <row r="34" spans="1:6" ht="12.75">
      <c r="A34" t="s">
        <v>1503</v>
      </c>
      <c r="D34" s="3">
        <v>122770371</v>
      </c>
      <c r="E34" s="3">
        <v>121132419</v>
      </c>
      <c r="F34" s="3">
        <v>106559651</v>
      </c>
    </row>
    <row r="35" spans="1:6" ht="12.75">
      <c r="A35" t="s">
        <v>739</v>
      </c>
      <c r="D35" s="3">
        <v>170319461</v>
      </c>
      <c r="E35" s="3">
        <v>167400520</v>
      </c>
      <c r="F35" s="3">
        <v>148202679</v>
      </c>
    </row>
    <row r="36" spans="1:6" ht="12.75">
      <c r="A36" t="s">
        <v>753</v>
      </c>
      <c r="D36" s="3">
        <v>39814745</v>
      </c>
      <c r="E36" s="3">
        <v>39913997</v>
      </c>
      <c r="F36" s="3">
        <v>33175602</v>
      </c>
    </row>
    <row r="37" spans="1:6" ht="12.75">
      <c r="A37" t="s">
        <v>1457</v>
      </c>
      <c r="D37" s="3">
        <v>169710365</v>
      </c>
      <c r="E37" s="3">
        <v>166947365</v>
      </c>
      <c r="F37" s="3">
        <v>139626344</v>
      </c>
    </row>
    <row r="39" spans="4:6" ht="12.75">
      <c r="D39" s="2">
        <f>SUM(D33:D37)</f>
        <v>871999102</v>
      </c>
      <c r="E39" s="2">
        <f>SUM(E33:E38)</f>
        <v>862091932</v>
      </c>
      <c r="F39" s="2">
        <f>SUM(F33:F38)</f>
        <v>751157165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9"/>
  <sheetViews>
    <sheetView workbookViewId="0" topLeftCell="A34">
      <pane xSplit="4" ySplit="1" topLeftCell="M231" activePane="bottomRight" state="frozen"/>
      <selection pane="topLeft" activeCell="A1" sqref="A1"/>
      <selection pane="topRight" activeCell="A34" sqref="A34"/>
      <selection pane="bottomLeft" activeCell="A34" sqref="A34"/>
      <selection pane="bottomRight" activeCell="D262" sqref="D262"/>
    </sheetView>
  </sheetViews>
  <sheetFormatPr defaultColWidth="9.140625" defaultRowHeight="12.75"/>
  <cols>
    <col min="1" max="1" width="3.7109375" style="0" customWidth="1"/>
    <col min="4" max="4" width="15.28125" style="0" customWidth="1"/>
    <col min="5" max="6" width="18.28125" style="0" customWidth="1"/>
    <col min="7" max="7" width="14.8515625" style="0" customWidth="1"/>
    <col min="8" max="8" width="13.00390625" style="0" customWidth="1"/>
    <col min="9" max="9" width="14.8515625" style="0" customWidth="1"/>
    <col min="11" max="11" width="11.140625" style="0" customWidth="1"/>
    <col min="12" max="12" width="11.00390625" style="0" customWidth="1"/>
    <col min="13" max="15" width="11.7109375" style="0" customWidth="1"/>
    <col min="16" max="16" width="15.28125" style="10" customWidth="1"/>
    <col min="17" max="18" width="11.7109375" style="0" customWidth="1"/>
    <col min="32" max="32" width="15.00390625" style="0" customWidth="1"/>
  </cols>
  <sheetData>
    <row r="1" spans="1:3" ht="12.75">
      <c r="A1" s="5" t="s">
        <v>523</v>
      </c>
      <c r="B1" s="5"/>
      <c r="C1" s="5"/>
    </row>
    <row r="2" spans="2:9" ht="12.75">
      <c r="B2" t="s">
        <v>523</v>
      </c>
      <c r="F2" t="s">
        <v>722</v>
      </c>
      <c r="G2" s="6"/>
      <c r="H2" s="6" t="s">
        <v>184</v>
      </c>
      <c r="I2" s="6" t="s">
        <v>946</v>
      </c>
    </row>
    <row r="3" spans="3:32" ht="12.75">
      <c r="C3" t="s">
        <v>1110</v>
      </c>
      <c r="F3">
        <v>37</v>
      </c>
      <c r="G3" s="2">
        <v>2311133</v>
      </c>
      <c r="H3">
        <v>5226</v>
      </c>
      <c r="I3" s="2">
        <f aca="true" t="shared" si="0" ref="I3:I33">G3/H3</f>
        <v>442.2374665135859</v>
      </c>
      <c r="S3">
        <v>2428689</v>
      </c>
      <c r="W3">
        <v>2474488</v>
      </c>
      <c r="AA3">
        <v>2380168</v>
      </c>
      <c r="AF3" s="3">
        <v>2194108</v>
      </c>
    </row>
    <row r="4" spans="3:32" ht="12.75">
      <c r="C4" t="s">
        <v>1193</v>
      </c>
      <c r="F4">
        <v>85</v>
      </c>
      <c r="G4" s="2">
        <v>7793402</v>
      </c>
      <c r="H4">
        <v>20349</v>
      </c>
      <c r="I4" s="2">
        <f t="shared" si="0"/>
        <v>382.9869772470392</v>
      </c>
      <c r="AF4" s="3">
        <v>4351286</v>
      </c>
    </row>
    <row r="5" spans="3:32" ht="12.75">
      <c r="C5" t="s">
        <v>1255</v>
      </c>
      <c r="F5">
        <v>67</v>
      </c>
      <c r="G5" s="2">
        <v>1264135</v>
      </c>
      <c r="H5">
        <v>2416</v>
      </c>
      <c r="I5" s="2">
        <f t="shared" si="0"/>
        <v>523.2346854304636</v>
      </c>
      <c r="AF5" s="3">
        <v>2543942</v>
      </c>
    </row>
    <row r="6" spans="3:32" ht="12.75">
      <c r="C6" t="s">
        <v>1271</v>
      </c>
      <c r="F6">
        <v>102</v>
      </c>
      <c r="G6" s="2">
        <v>2140085</v>
      </c>
      <c r="H6">
        <v>5864</v>
      </c>
      <c r="I6" s="2">
        <f t="shared" si="0"/>
        <v>364.9531036834925</v>
      </c>
      <c r="AF6" s="3">
        <v>1639657</v>
      </c>
    </row>
    <row r="7" spans="3:32" ht="12.75">
      <c r="C7" t="s">
        <v>1290</v>
      </c>
      <c r="F7">
        <v>43</v>
      </c>
      <c r="G7" s="2">
        <v>3084680</v>
      </c>
      <c r="H7">
        <v>6344</v>
      </c>
      <c r="I7" s="2">
        <f t="shared" si="0"/>
        <v>486.2358133669609</v>
      </c>
      <c r="AF7" s="3">
        <v>1604967</v>
      </c>
    </row>
    <row r="8" spans="3:32" ht="12.75">
      <c r="C8" t="s">
        <v>1300</v>
      </c>
      <c r="F8">
        <v>169</v>
      </c>
      <c r="G8" s="2">
        <v>13207138</v>
      </c>
      <c r="H8">
        <v>80369</v>
      </c>
      <c r="I8" s="2">
        <f t="shared" si="0"/>
        <v>164.3312471226468</v>
      </c>
      <c r="AF8" s="3">
        <v>10999344</v>
      </c>
    </row>
    <row r="9" spans="3:32" ht="12.75">
      <c r="C9" t="s">
        <v>1308</v>
      </c>
      <c r="F9">
        <v>132</v>
      </c>
      <c r="G9" s="2">
        <v>30243165</v>
      </c>
      <c r="H9">
        <v>61803</v>
      </c>
      <c r="I9" s="2">
        <f t="shared" si="0"/>
        <v>489.3478471918839</v>
      </c>
      <c r="AF9" s="3">
        <v>12673026</v>
      </c>
    </row>
    <row r="10" spans="3:32" ht="12.75">
      <c r="C10" t="s">
        <v>1314</v>
      </c>
      <c r="F10">
        <v>37</v>
      </c>
      <c r="G10" s="2">
        <v>647520</v>
      </c>
      <c r="H10">
        <v>1340</v>
      </c>
      <c r="I10" s="2">
        <f t="shared" si="0"/>
        <v>483.2238805970149</v>
      </c>
      <c r="AF10" s="3">
        <v>683909</v>
      </c>
    </row>
    <row r="11" spans="3:32" ht="12.75">
      <c r="C11" t="s">
        <v>1322</v>
      </c>
      <c r="F11">
        <v>37</v>
      </c>
      <c r="G11" s="2">
        <v>424784</v>
      </c>
      <c r="H11">
        <v>1067</v>
      </c>
      <c r="I11" s="2">
        <f t="shared" si="0"/>
        <v>398.11059044048733</v>
      </c>
      <c r="AF11" s="3">
        <v>1883181</v>
      </c>
    </row>
    <row r="12" spans="3:32" ht="12.75">
      <c r="C12" t="s">
        <v>1115</v>
      </c>
      <c r="F12">
        <v>0</v>
      </c>
      <c r="G12" s="2">
        <v>168997829</v>
      </c>
      <c r="H12">
        <v>316983</v>
      </c>
      <c r="I12" s="2">
        <f t="shared" si="0"/>
        <v>533.1447711706937</v>
      </c>
      <c r="L12">
        <v>168794750</v>
      </c>
      <c r="P12" s="10">
        <v>142785213</v>
      </c>
      <c r="AF12" s="3">
        <v>55862874</v>
      </c>
    </row>
    <row r="13" spans="3:32" ht="12.75">
      <c r="C13" t="s">
        <v>1123</v>
      </c>
      <c r="F13">
        <v>14</v>
      </c>
      <c r="G13" s="2">
        <v>202727</v>
      </c>
      <c r="H13">
        <v>486</v>
      </c>
      <c r="I13" s="2">
        <f t="shared" si="0"/>
        <v>417.13374485596705</v>
      </c>
      <c r="AF13" s="3">
        <v>474134</v>
      </c>
    </row>
    <row r="14" spans="3:32" ht="12.75">
      <c r="C14" t="s">
        <v>1133</v>
      </c>
      <c r="F14">
        <v>58</v>
      </c>
      <c r="G14" s="2">
        <v>3344442</v>
      </c>
      <c r="H14">
        <v>8070</v>
      </c>
      <c r="I14" s="2">
        <f t="shared" si="0"/>
        <v>414.42899628252786</v>
      </c>
      <c r="AF14" s="3">
        <v>3177771</v>
      </c>
    </row>
    <row r="15" spans="3:32" ht="12.75">
      <c r="C15" t="s">
        <v>964</v>
      </c>
      <c r="G15" s="2">
        <v>692477</v>
      </c>
      <c r="H15">
        <v>1578</v>
      </c>
      <c r="I15" s="2">
        <f t="shared" si="0"/>
        <v>438.8320659062104</v>
      </c>
      <c r="AF15" s="3">
        <v>830170</v>
      </c>
    </row>
    <row r="16" spans="3:9" ht="12.75">
      <c r="C16" t="s">
        <v>1141</v>
      </c>
      <c r="F16">
        <v>136</v>
      </c>
      <c r="G16" s="2">
        <v>5801750</v>
      </c>
      <c r="H16">
        <v>13691</v>
      </c>
      <c r="I16" s="2">
        <f t="shared" si="0"/>
        <v>423.763786429041</v>
      </c>
    </row>
    <row r="17" spans="3:9" ht="12.75">
      <c r="C17" t="s">
        <v>1147</v>
      </c>
      <c r="F17">
        <v>113</v>
      </c>
      <c r="G17" s="2">
        <v>6268929</v>
      </c>
      <c r="H17">
        <v>15865</v>
      </c>
      <c r="I17" s="2">
        <f t="shared" si="0"/>
        <v>395.14207374724236</v>
      </c>
    </row>
    <row r="18" spans="3:9" ht="12.75">
      <c r="C18" t="s">
        <v>1157</v>
      </c>
      <c r="F18">
        <v>7</v>
      </c>
      <c r="G18" s="2">
        <v>2201912</v>
      </c>
      <c r="H18">
        <v>6359</v>
      </c>
      <c r="I18" s="2">
        <f t="shared" si="0"/>
        <v>346.26702311684227</v>
      </c>
    </row>
    <row r="19" spans="3:32" ht="12.75">
      <c r="C19" t="s">
        <v>1163</v>
      </c>
      <c r="F19">
        <v>103</v>
      </c>
      <c r="G19" s="2">
        <v>1847566</v>
      </c>
      <c r="H19">
        <v>4316</v>
      </c>
      <c r="I19" s="2">
        <f t="shared" si="0"/>
        <v>428.07367933271547</v>
      </c>
      <c r="AF19" s="3">
        <v>1935738</v>
      </c>
    </row>
    <row r="20" spans="3:32" ht="12.75">
      <c r="C20" t="s">
        <v>1169</v>
      </c>
      <c r="F20">
        <v>120</v>
      </c>
      <c r="G20" s="2">
        <v>2143477</v>
      </c>
      <c r="H20">
        <v>5683</v>
      </c>
      <c r="I20" s="2">
        <f t="shared" si="0"/>
        <v>377.1734999120183</v>
      </c>
      <c r="AF20" s="3">
        <v>1636000</v>
      </c>
    </row>
    <row r="21" spans="3:32" ht="12.75">
      <c r="C21" t="s">
        <v>1176</v>
      </c>
      <c r="F21">
        <v>123</v>
      </c>
      <c r="G21" s="2">
        <v>30966555</v>
      </c>
      <c r="H21">
        <v>61944</v>
      </c>
      <c r="I21" s="2">
        <f t="shared" si="0"/>
        <v>499.9120980240217</v>
      </c>
      <c r="AF21" s="3">
        <v>6824025</v>
      </c>
    </row>
    <row r="22" spans="3:32" ht="12.75">
      <c r="C22" t="s">
        <v>1183</v>
      </c>
      <c r="F22">
        <v>163</v>
      </c>
      <c r="G22" s="2">
        <v>16230867</v>
      </c>
      <c r="H22">
        <v>31754</v>
      </c>
      <c r="I22" s="2">
        <f t="shared" si="0"/>
        <v>511.14401335264847</v>
      </c>
      <c r="AF22" s="3">
        <v>15461095</v>
      </c>
    </row>
    <row r="23" spans="3:32" ht="12.75">
      <c r="C23" t="s">
        <v>1199</v>
      </c>
      <c r="F23">
        <v>195</v>
      </c>
      <c r="G23" s="2">
        <v>52943066</v>
      </c>
      <c r="H23">
        <v>85602</v>
      </c>
      <c r="I23" s="2">
        <f t="shared" si="0"/>
        <v>618.479311231046</v>
      </c>
      <c r="AF23" s="14">
        <v>10580059</v>
      </c>
    </row>
    <row r="24" spans="3:32" ht="12.75">
      <c r="C24" t="s">
        <v>1206</v>
      </c>
      <c r="F24">
        <v>91</v>
      </c>
      <c r="G24" s="2">
        <v>7920518</v>
      </c>
      <c r="H24">
        <v>17959</v>
      </c>
      <c r="I24" s="2">
        <f t="shared" si="0"/>
        <v>441.0333537502088</v>
      </c>
      <c r="AF24" s="3">
        <v>7476616</v>
      </c>
    </row>
    <row r="25" spans="3:32" ht="12.75">
      <c r="C25" t="s">
        <v>1213</v>
      </c>
      <c r="F25">
        <v>10</v>
      </c>
      <c r="G25" s="2">
        <v>169245</v>
      </c>
      <c r="H25">
        <v>390</v>
      </c>
      <c r="I25" s="2">
        <f t="shared" si="0"/>
        <v>433.96153846153845</v>
      </c>
      <c r="AF25" s="3">
        <v>54662</v>
      </c>
    </row>
    <row r="26" spans="3:32" ht="12.75">
      <c r="C26" t="s">
        <v>1220</v>
      </c>
      <c r="F26">
        <v>6</v>
      </c>
      <c r="G26" s="2">
        <v>146579</v>
      </c>
      <c r="H26">
        <v>345</v>
      </c>
      <c r="I26" s="2">
        <f t="shared" si="0"/>
        <v>424.8666666666667</v>
      </c>
      <c r="AF26" s="3">
        <v>118033</v>
      </c>
    </row>
    <row r="27" spans="3:32" ht="12.75">
      <c r="C27" t="s">
        <v>1227</v>
      </c>
      <c r="F27">
        <v>33</v>
      </c>
      <c r="G27" s="2">
        <v>255787</v>
      </c>
      <c r="H27">
        <v>591</v>
      </c>
      <c r="I27" s="2">
        <f t="shared" si="0"/>
        <v>432.8037225042301</v>
      </c>
      <c r="AF27" s="3">
        <v>709616</v>
      </c>
    </row>
    <row r="28" spans="3:32" ht="12.75">
      <c r="C28" t="s">
        <v>1232</v>
      </c>
      <c r="F28">
        <v>1</v>
      </c>
      <c r="G28" s="2">
        <v>1296990</v>
      </c>
      <c r="H28">
        <v>2475</v>
      </c>
      <c r="I28" s="2">
        <f t="shared" si="0"/>
        <v>524.0363636363636</v>
      </c>
      <c r="AF28" s="3">
        <v>7332089</v>
      </c>
    </row>
    <row r="29" spans="3:9" ht="12.75">
      <c r="C29" t="s">
        <v>1236</v>
      </c>
      <c r="F29">
        <v>101</v>
      </c>
      <c r="G29" s="2">
        <v>2394492</v>
      </c>
      <c r="H29">
        <v>4188</v>
      </c>
      <c r="I29" s="2">
        <f t="shared" si="0"/>
        <v>571.7507163323783</v>
      </c>
    </row>
    <row r="30" spans="3:32" ht="12.75">
      <c r="C30" t="s">
        <v>1239</v>
      </c>
      <c r="F30">
        <v>30</v>
      </c>
      <c r="G30" s="2">
        <v>4640710</v>
      </c>
      <c r="H30">
        <v>11375</v>
      </c>
      <c r="I30" s="2">
        <f t="shared" si="0"/>
        <v>407.9745054945055</v>
      </c>
      <c r="AF30" s="3">
        <v>356193</v>
      </c>
    </row>
    <row r="31" spans="3:32" ht="12.75">
      <c r="C31" t="s">
        <v>1243</v>
      </c>
      <c r="F31">
        <v>38</v>
      </c>
      <c r="G31" s="2">
        <v>262041</v>
      </c>
      <c r="H31">
        <v>603</v>
      </c>
      <c r="I31" s="2">
        <f t="shared" si="0"/>
        <v>434.5621890547264</v>
      </c>
      <c r="AF31" s="3">
        <v>602665</v>
      </c>
    </row>
    <row r="32" spans="3:32" ht="12.75">
      <c r="C32" t="s">
        <v>1247</v>
      </c>
      <c r="F32">
        <v>90</v>
      </c>
      <c r="G32" s="2">
        <v>232636</v>
      </c>
      <c r="H32">
        <v>449</v>
      </c>
      <c r="I32" s="2">
        <f t="shared" si="0"/>
        <v>518.1202672605791</v>
      </c>
      <c r="AF32" s="3">
        <v>270652</v>
      </c>
    </row>
    <row r="33" spans="6:32" ht="12.75">
      <c r="F33">
        <f>SUM(F3:F32)</f>
        <v>2141</v>
      </c>
      <c r="G33" s="3">
        <f>SUM(G3:G32)</f>
        <v>370076637</v>
      </c>
      <c r="H33" s="4">
        <f>SUM(H3:H32)</f>
        <v>775484</v>
      </c>
      <c r="I33" s="3">
        <f t="shared" si="0"/>
        <v>477.2202095723445</v>
      </c>
      <c r="J33" t="s">
        <v>866</v>
      </c>
      <c r="AC33" t="s">
        <v>492</v>
      </c>
      <c r="AF33" s="3">
        <v>1861147</v>
      </c>
    </row>
    <row r="34" spans="5:34" ht="12.75">
      <c r="E34">
        <v>1977</v>
      </c>
      <c r="F34">
        <v>1976</v>
      </c>
      <c r="G34" s="20">
        <v>1975</v>
      </c>
      <c r="H34" s="20" t="s">
        <v>28</v>
      </c>
      <c r="I34" t="s">
        <v>26</v>
      </c>
      <c r="J34" t="s">
        <v>15</v>
      </c>
      <c r="K34">
        <v>1973</v>
      </c>
      <c r="L34" s="20">
        <v>1972</v>
      </c>
      <c r="M34">
        <v>1971</v>
      </c>
      <c r="N34">
        <v>1970</v>
      </c>
      <c r="O34" s="20">
        <v>1969</v>
      </c>
      <c r="P34" s="10">
        <v>1968</v>
      </c>
      <c r="Q34">
        <v>1967</v>
      </c>
      <c r="R34" s="20">
        <v>1966</v>
      </c>
      <c r="S34">
        <v>1965</v>
      </c>
      <c r="T34">
        <v>1964</v>
      </c>
      <c r="U34" s="20">
        <v>1963</v>
      </c>
      <c r="V34">
        <v>1962</v>
      </c>
      <c r="W34">
        <v>1961</v>
      </c>
      <c r="X34" s="20">
        <v>1960</v>
      </c>
      <c r="Y34">
        <v>1959</v>
      </c>
      <c r="Z34">
        <v>1958</v>
      </c>
      <c r="AA34" s="20">
        <v>1957</v>
      </c>
      <c r="AB34">
        <v>1956</v>
      </c>
      <c r="AC34">
        <v>1955</v>
      </c>
      <c r="AD34" s="20">
        <v>1954</v>
      </c>
      <c r="AE34">
        <v>1953</v>
      </c>
      <c r="AF34">
        <v>1952</v>
      </c>
      <c r="AG34" s="20">
        <v>1951</v>
      </c>
      <c r="AH34" s="3"/>
    </row>
    <row r="35" spans="2:34" ht="12.75">
      <c r="B35" s="44" t="s">
        <v>1110</v>
      </c>
      <c r="C35" s="44"/>
      <c r="D35" s="44"/>
      <c r="E35" s="44"/>
      <c r="F35" s="44"/>
      <c r="G35" s="58"/>
      <c r="H35" s="58"/>
      <c r="I35" s="44"/>
      <c r="J35" s="44"/>
      <c r="K35" s="58"/>
      <c r="L35" s="44"/>
      <c r="M35" s="44"/>
      <c r="N35" s="44"/>
      <c r="O35" s="44"/>
      <c r="P35" s="69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3"/>
    </row>
    <row r="36" spans="4:34" ht="12.75">
      <c r="D36" t="s">
        <v>1508</v>
      </c>
      <c r="E36" s="10">
        <v>31175</v>
      </c>
      <c r="F36" s="10">
        <v>32011</v>
      </c>
      <c r="G36" s="10">
        <v>22799</v>
      </c>
      <c r="H36" s="10">
        <v>155540</v>
      </c>
      <c r="I36" s="10">
        <v>55358</v>
      </c>
      <c r="J36" s="52">
        <f aca="true" t="shared" si="1" ref="J36:J44">I36/H36</f>
        <v>0.3559084479876559</v>
      </c>
      <c r="K36" s="10">
        <v>218198</v>
      </c>
      <c r="L36" s="10">
        <v>180044</v>
      </c>
      <c r="M36" s="10">
        <v>266507</v>
      </c>
      <c r="N36" s="10">
        <v>237716</v>
      </c>
      <c r="O36" s="10">
        <v>157727</v>
      </c>
      <c r="P36" s="10">
        <v>219592</v>
      </c>
      <c r="Q36" s="10">
        <v>134607</v>
      </c>
      <c r="R36" s="10">
        <v>174858</v>
      </c>
      <c r="S36" s="10"/>
      <c r="AH36" s="3"/>
    </row>
    <row r="37" spans="4:34" ht="12.75">
      <c r="D37" t="s">
        <v>537</v>
      </c>
      <c r="E37" s="10">
        <v>315401</v>
      </c>
      <c r="F37" s="10">
        <v>300788</v>
      </c>
      <c r="G37" s="10">
        <v>321619</v>
      </c>
      <c r="H37" s="10">
        <v>797648</v>
      </c>
      <c r="I37" s="10">
        <v>273307</v>
      </c>
      <c r="J37" s="52">
        <f t="shared" si="1"/>
        <v>0.34264111487774057</v>
      </c>
      <c r="K37" s="10">
        <v>702787</v>
      </c>
      <c r="L37" s="10">
        <v>638605</v>
      </c>
      <c r="M37" s="10">
        <v>596438</v>
      </c>
      <c r="N37" s="10">
        <v>410539</v>
      </c>
      <c r="O37" s="10">
        <v>140974</v>
      </c>
      <c r="P37" s="10">
        <v>151261</v>
      </c>
      <c r="Q37" s="10">
        <v>98543</v>
      </c>
      <c r="R37" s="10">
        <v>62620</v>
      </c>
      <c r="S37" s="10"/>
      <c r="AH37" s="3"/>
    </row>
    <row r="38" spans="4:34" ht="12.75">
      <c r="D38" t="s">
        <v>980</v>
      </c>
      <c r="E38" s="10">
        <v>90178</v>
      </c>
      <c r="F38" s="10">
        <v>110823</v>
      </c>
      <c r="G38" s="10">
        <v>75806</v>
      </c>
      <c r="H38" s="10">
        <v>166890</v>
      </c>
      <c r="I38" s="10">
        <v>71774</v>
      </c>
      <c r="J38" s="52">
        <f t="shared" si="1"/>
        <v>0.43006770926957877</v>
      </c>
      <c r="K38" s="10">
        <v>246853</v>
      </c>
      <c r="L38" s="10">
        <v>277373</v>
      </c>
      <c r="M38" s="10">
        <v>311074</v>
      </c>
      <c r="N38" s="10">
        <v>267118</v>
      </c>
      <c r="O38" s="10">
        <v>321209</v>
      </c>
      <c r="P38" s="10">
        <v>289327</v>
      </c>
      <c r="Q38" s="10">
        <v>250711</v>
      </c>
      <c r="R38" s="10">
        <v>238425</v>
      </c>
      <c r="S38" s="10"/>
      <c r="AH38" s="3"/>
    </row>
    <row r="39" spans="4:34" ht="12.75">
      <c r="D39" t="s">
        <v>1018</v>
      </c>
      <c r="E39" s="10">
        <v>264799</v>
      </c>
      <c r="F39" s="10">
        <v>89839</v>
      </c>
      <c r="G39" s="10">
        <v>74142</v>
      </c>
      <c r="H39" s="10">
        <v>190954</v>
      </c>
      <c r="I39" s="10">
        <v>62125</v>
      </c>
      <c r="J39" s="52">
        <f t="shared" si="1"/>
        <v>0.32534013427317576</v>
      </c>
      <c r="K39" s="10">
        <v>264376</v>
      </c>
      <c r="L39" s="10">
        <v>231866</v>
      </c>
      <c r="M39" s="10">
        <v>9032</v>
      </c>
      <c r="N39" s="10"/>
      <c r="O39" s="10"/>
      <c r="Q39" s="10"/>
      <c r="R39" s="10"/>
      <c r="S39" s="10"/>
      <c r="AH39" s="3"/>
    </row>
    <row r="40" spans="4:34" ht="12.75">
      <c r="D40" t="s">
        <v>470</v>
      </c>
      <c r="E40" s="10">
        <v>114</v>
      </c>
      <c r="F40" s="10">
        <v>3744</v>
      </c>
      <c r="G40" s="10">
        <v>6582</v>
      </c>
      <c r="H40" s="10">
        <v>24129</v>
      </c>
      <c r="I40" s="10">
        <v>17284</v>
      </c>
      <c r="J40" s="52">
        <f t="shared" si="1"/>
        <v>0.7163164656637242</v>
      </c>
      <c r="K40" s="10">
        <v>19556</v>
      </c>
      <c r="L40" s="10">
        <v>17013</v>
      </c>
      <c r="M40" s="10">
        <v>14742</v>
      </c>
      <c r="N40" s="10"/>
      <c r="O40" s="10"/>
      <c r="Q40" s="10"/>
      <c r="R40" s="10"/>
      <c r="S40" s="10"/>
      <c r="AH40" s="3"/>
    </row>
    <row r="41" spans="4:34" ht="12.75">
      <c r="D41" t="s">
        <v>99</v>
      </c>
      <c r="E41" s="10">
        <v>215493</v>
      </c>
      <c r="F41" s="10">
        <v>187283</v>
      </c>
      <c r="G41" s="10">
        <v>210951</v>
      </c>
      <c r="H41" s="10">
        <v>371281</v>
      </c>
      <c r="I41" s="10">
        <v>166722</v>
      </c>
      <c r="J41" s="52">
        <f t="shared" si="1"/>
        <v>0.4490453322416175</v>
      </c>
      <c r="K41" s="10">
        <v>420651</v>
      </c>
      <c r="L41" s="10">
        <v>353233</v>
      </c>
      <c r="M41" s="10">
        <v>457187</v>
      </c>
      <c r="N41" s="10">
        <v>357233</v>
      </c>
      <c r="O41" s="10">
        <v>265225</v>
      </c>
      <c r="P41" s="10">
        <v>240422</v>
      </c>
      <c r="Q41" s="10">
        <v>254138</v>
      </c>
      <c r="R41" s="10">
        <v>213861</v>
      </c>
      <c r="S41" s="10"/>
      <c r="AH41" s="3"/>
    </row>
    <row r="42" spans="4:34" ht="12.75">
      <c r="D42" t="s">
        <v>1072</v>
      </c>
      <c r="E42" s="10">
        <v>1115046</v>
      </c>
      <c r="F42" s="10">
        <v>1085099</v>
      </c>
      <c r="G42" s="10">
        <v>1053402</v>
      </c>
      <c r="H42" s="10">
        <v>3752113</v>
      </c>
      <c r="I42" s="10">
        <v>1468616</v>
      </c>
      <c r="J42" s="52">
        <f t="shared" si="1"/>
        <v>0.3914103866274816</v>
      </c>
      <c r="K42" s="10">
        <v>5589</v>
      </c>
      <c r="L42" s="10">
        <v>8412</v>
      </c>
      <c r="M42" s="10">
        <v>6344</v>
      </c>
      <c r="N42" s="10">
        <v>32809</v>
      </c>
      <c r="O42" s="10">
        <v>20545</v>
      </c>
      <c r="P42" s="10">
        <v>33570</v>
      </c>
      <c r="Q42" s="10">
        <v>31646</v>
      </c>
      <c r="R42" s="10">
        <v>11824</v>
      </c>
      <c r="S42" s="10"/>
      <c r="AH42" s="3"/>
    </row>
    <row r="43" spans="4:34" ht="12.75">
      <c r="D43" t="s">
        <v>342</v>
      </c>
      <c r="E43" s="10">
        <v>278927</v>
      </c>
      <c r="F43" s="10">
        <v>187283</v>
      </c>
      <c r="G43" s="10">
        <v>210951</v>
      </c>
      <c r="H43" s="10">
        <v>678840</v>
      </c>
      <c r="I43" s="10">
        <v>313523</v>
      </c>
      <c r="J43" s="52">
        <f t="shared" si="1"/>
        <v>0.46185109893347476</v>
      </c>
      <c r="K43" s="10">
        <v>507081</v>
      </c>
      <c r="L43" s="10">
        <v>661132</v>
      </c>
      <c r="M43" s="10">
        <v>502784</v>
      </c>
      <c r="N43" s="10">
        <v>557520</v>
      </c>
      <c r="O43" s="10">
        <v>454457</v>
      </c>
      <c r="P43" s="10">
        <v>429552</v>
      </c>
      <c r="Q43" s="10">
        <v>354813</v>
      </c>
      <c r="R43" s="10">
        <v>482451</v>
      </c>
      <c r="S43" s="10"/>
      <c r="AH43" s="3"/>
    </row>
    <row r="44" spans="4:34" ht="12.75">
      <c r="D44" s="59" t="s">
        <v>1384</v>
      </c>
      <c r="E44" s="12">
        <f>SUM(E36:E43)</f>
        <v>2311133</v>
      </c>
      <c r="F44" s="12">
        <f>SUM(F36:F43)</f>
        <v>1996870</v>
      </c>
      <c r="G44" s="12">
        <f>SUM(G36:G43)</f>
        <v>1976252</v>
      </c>
      <c r="H44" s="12">
        <f>SUM(H36:H43)</f>
        <v>6137395</v>
      </c>
      <c r="I44" s="12">
        <f>SUM(I36:I43)</f>
        <v>2428709</v>
      </c>
      <c r="J44" s="52">
        <f t="shared" si="1"/>
        <v>0.39572310402051686</v>
      </c>
      <c r="K44" s="12">
        <f aca="true" t="shared" si="2" ref="K44:AG44">SUM(K36:K43)</f>
        <v>2385091</v>
      </c>
      <c r="L44" s="12">
        <f t="shared" si="2"/>
        <v>2367678</v>
      </c>
      <c r="M44" s="12">
        <f t="shared" si="2"/>
        <v>2164108</v>
      </c>
      <c r="N44" s="12">
        <f t="shared" si="2"/>
        <v>1862935</v>
      </c>
      <c r="O44" s="12">
        <f t="shared" si="2"/>
        <v>1360137</v>
      </c>
      <c r="P44" s="21">
        <f t="shared" si="2"/>
        <v>1363724</v>
      </c>
      <c r="Q44" s="12">
        <f t="shared" si="2"/>
        <v>1124458</v>
      </c>
      <c r="R44" s="12">
        <f t="shared" si="2"/>
        <v>1184039</v>
      </c>
      <c r="S44" s="12">
        <f t="shared" si="2"/>
        <v>0</v>
      </c>
      <c r="T44" s="12">
        <f t="shared" si="2"/>
        <v>0</v>
      </c>
      <c r="U44" s="12">
        <f t="shared" si="2"/>
        <v>0</v>
      </c>
      <c r="V44" s="12">
        <f t="shared" si="2"/>
        <v>0</v>
      </c>
      <c r="W44" s="12">
        <f t="shared" si="2"/>
        <v>0</v>
      </c>
      <c r="X44" s="12">
        <f t="shared" si="2"/>
        <v>0</v>
      </c>
      <c r="Y44" s="12">
        <f t="shared" si="2"/>
        <v>0</v>
      </c>
      <c r="Z44" s="12">
        <f t="shared" si="2"/>
        <v>0</v>
      </c>
      <c r="AA44" s="12">
        <f t="shared" si="2"/>
        <v>0</v>
      </c>
      <c r="AB44" s="12">
        <f t="shared" si="2"/>
        <v>0</v>
      </c>
      <c r="AC44" s="12">
        <f t="shared" si="2"/>
        <v>0</v>
      </c>
      <c r="AD44" s="12">
        <f t="shared" si="2"/>
        <v>0</v>
      </c>
      <c r="AE44" s="12">
        <f t="shared" si="2"/>
        <v>0</v>
      </c>
      <c r="AF44" s="12">
        <f t="shared" si="2"/>
        <v>0</v>
      </c>
      <c r="AG44" s="12">
        <f t="shared" si="2"/>
        <v>0</v>
      </c>
      <c r="AH44" s="3"/>
    </row>
    <row r="45" spans="7:34" ht="12.75">
      <c r="G45" s="3"/>
      <c r="H45" s="3"/>
      <c r="I45" s="10"/>
      <c r="J45" s="4"/>
      <c r="K45" s="3"/>
      <c r="AH45" s="3"/>
    </row>
    <row r="46" spans="2:34" ht="12.75">
      <c r="B46" s="44" t="s">
        <v>1193</v>
      </c>
      <c r="C46" s="24"/>
      <c r="D46" s="24"/>
      <c r="E46" s="24"/>
      <c r="F46" s="24"/>
      <c r="G46" s="58"/>
      <c r="H46" s="58"/>
      <c r="I46" s="44"/>
      <c r="J46" s="44"/>
      <c r="K46" s="58"/>
      <c r="L46" s="24"/>
      <c r="M46" s="24"/>
      <c r="N46" s="24"/>
      <c r="O46" s="24"/>
      <c r="P46" s="62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"/>
    </row>
    <row r="47" spans="4:34" ht="12.75">
      <c r="D47" t="s">
        <v>396</v>
      </c>
      <c r="E47" s="10">
        <v>12188</v>
      </c>
      <c r="F47" s="10">
        <v>19785</v>
      </c>
      <c r="G47" s="10">
        <v>16563</v>
      </c>
      <c r="H47" s="10">
        <v>70313</v>
      </c>
      <c r="I47" s="10">
        <v>28562</v>
      </c>
      <c r="J47" s="52">
        <f>I47/H47</f>
        <v>0.4062122224908623</v>
      </c>
      <c r="K47" s="10">
        <v>70341</v>
      </c>
      <c r="L47" s="10">
        <v>92958</v>
      </c>
      <c r="M47" s="10">
        <v>98155</v>
      </c>
      <c r="N47" s="10">
        <v>121019</v>
      </c>
      <c r="O47" s="10">
        <v>82078</v>
      </c>
      <c r="P47" s="10">
        <v>90155</v>
      </c>
      <c r="Q47" s="10">
        <v>111417</v>
      </c>
      <c r="R47" s="10">
        <v>68331</v>
      </c>
      <c r="S47" s="10"/>
      <c r="T47" s="10"/>
      <c r="U47" s="10"/>
      <c r="AH47" s="3"/>
    </row>
    <row r="48" spans="4:34" ht="12.75">
      <c r="D48" t="s">
        <v>333</v>
      </c>
      <c r="E48" s="10" t="s">
        <v>16</v>
      </c>
      <c r="F48" s="10" t="s">
        <v>16</v>
      </c>
      <c r="G48" s="10" t="s">
        <v>16</v>
      </c>
      <c r="H48" s="10">
        <v>0</v>
      </c>
      <c r="I48" s="10">
        <v>0</v>
      </c>
      <c r="J48" s="52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323</v>
      </c>
      <c r="Q48" s="10">
        <v>0</v>
      </c>
      <c r="R48" s="10">
        <v>0</v>
      </c>
      <c r="S48" s="10"/>
      <c r="T48" s="10"/>
      <c r="U48" s="10"/>
      <c r="AH48" s="3"/>
    </row>
    <row r="49" spans="4:34" ht="12.75">
      <c r="D49" t="s">
        <v>766</v>
      </c>
      <c r="E49" s="10">
        <v>369936</v>
      </c>
      <c r="F49" s="10">
        <v>418343</v>
      </c>
      <c r="G49" s="10">
        <v>421806</v>
      </c>
      <c r="H49" s="10">
        <v>1240709</v>
      </c>
      <c r="I49" s="10">
        <v>438620</v>
      </c>
      <c r="J49" s="52">
        <f>I49/H49</f>
        <v>0.35352367073987534</v>
      </c>
      <c r="K49" s="10">
        <v>1024600</v>
      </c>
      <c r="L49" s="10">
        <v>987877</v>
      </c>
      <c r="M49" s="10">
        <v>874043</v>
      </c>
      <c r="N49" s="10">
        <v>1276830</v>
      </c>
      <c r="O49" s="10">
        <v>1068102</v>
      </c>
      <c r="P49" s="10">
        <v>1101807</v>
      </c>
      <c r="Q49" s="10">
        <v>998838</v>
      </c>
      <c r="R49" s="10">
        <v>883990</v>
      </c>
      <c r="S49" s="10"/>
      <c r="T49" s="10"/>
      <c r="U49" s="10"/>
      <c r="AH49" s="3"/>
    </row>
    <row r="50" spans="4:34" ht="12.75">
      <c r="D50" t="s">
        <v>435</v>
      </c>
      <c r="E50" s="10">
        <v>0</v>
      </c>
      <c r="F50" s="10">
        <v>0</v>
      </c>
      <c r="G50" s="10">
        <v>124</v>
      </c>
      <c r="H50" s="10">
        <v>0</v>
      </c>
      <c r="I50" s="10">
        <v>0</v>
      </c>
      <c r="J50" s="52"/>
      <c r="K50" s="10">
        <v>188</v>
      </c>
      <c r="L50" s="10">
        <v>0</v>
      </c>
      <c r="M50" s="10">
        <v>1843</v>
      </c>
      <c r="N50" s="10">
        <v>158</v>
      </c>
      <c r="O50" s="10">
        <v>0</v>
      </c>
      <c r="P50" s="10">
        <v>0</v>
      </c>
      <c r="Q50" s="10">
        <v>0</v>
      </c>
      <c r="R50" s="10">
        <v>0</v>
      </c>
      <c r="S50" s="10"/>
      <c r="T50" s="10"/>
      <c r="U50" s="10"/>
      <c r="AH50" s="3"/>
    </row>
    <row r="51" spans="4:34" ht="12.75">
      <c r="D51" t="s">
        <v>431</v>
      </c>
      <c r="E51" s="10">
        <v>46737</v>
      </c>
      <c r="F51" s="10">
        <v>49266</v>
      </c>
      <c r="G51" s="10">
        <v>40377</v>
      </c>
      <c r="H51" s="10">
        <v>160224</v>
      </c>
      <c r="I51" s="10">
        <v>87429</v>
      </c>
      <c r="J51" s="52">
        <f>I51/H51</f>
        <v>0.5456673157579389</v>
      </c>
      <c r="K51" s="10">
        <v>156016</v>
      </c>
      <c r="L51" s="10">
        <v>141775</v>
      </c>
      <c r="M51" s="10">
        <v>137823</v>
      </c>
      <c r="N51" s="10">
        <v>220533</v>
      </c>
      <c r="O51" s="10">
        <v>233040</v>
      </c>
      <c r="P51" s="10">
        <v>282834</v>
      </c>
      <c r="Q51" s="10">
        <v>242608</v>
      </c>
      <c r="R51" s="10">
        <v>224341</v>
      </c>
      <c r="S51" s="10"/>
      <c r="T51" s="10"/>
      <c r="U51" s="10"/>
      <c r="AH51" s="3"/>
    </row>
    <row r="52" spans="4:34" ht="12.75">
      <c r="D52" t="s">
        <v>815</v>
      </c>
      <c r="E52" s="10">
        <v>577899</v>
      </c>
      <c r="F52" s="10">
        <v>764649</v>
      </c>
      <c r="G52" s="10">
        <v>830262</v>
      </c>
      <c r="H52" s="10">
        <v>2348719</v>
      </c>
      <c r="I52" s="10">
        <v>847457</v>
      </c>
      <c r="J52" s="52">
        <f>I52/H52</f>
        <v>0.36081668347724866</v>
      </c>
      <c r="K52" s="10">
        <v>1380026</v>
      </c>
      <c r="L52" s="10">
        <v>543695</v>
      </c>
      <c r="M52" s="10">
        <v>81529</v>
      </c>
      <c r="N52" s="10">
        <v>142057</v>
      </c>
      <c r="O52" s="10">
        <v>111631</v>
      </c>
      <c r="P52" s="10">
        <v>176622</v>
      </c>
      <c r="Q52" s="10">
        <v>324688</v>
      </c>
      <c r="R52" s="10">
        <v>198610</v>
      </c>
      <c r="S52" s="10"/>
      <c r="T52" s="10"/>
      <c r="U52" s="10"/>
      <c r="AH52" s="3"/>
    </row>
    <row r="53" spans="4:34" ht="12.75">
      <c r="D53" t="s">
        <v>296</v>
      </c>
      <c r="E53" s="10">
        <v>381512</v>
      </c>
      <c r="F53" s="10">
        <v>279799</v>
      </c>
      <c r="G53" s="10">
        <v>302091</v>
      </c>
      <c r="H53" s="10">
        <v>1134920</v>
      </c>
      <c r="I53" s="10">
        <v>406790</v>
      </c>
      <c r="J53" s="52">
        <f>I53/H53</f>
        <v>0.35843055017093717</v>
      </c>
      <c r="K53" s="10">
        <v>1015346</v>
      </c>
      <c r="L53" s="10">
        <v>1114365</v>
      </c>
      <c r="M53" s="10">
        <v>1020702</v>
      </c>
      <c r="N53" s="10">
        <v>1165218</v>
      </c>
      <c r="O53" s="10">
        <v>1098186</v>
      </c>
      <c r="P53" s="10">
        <v>1097360</v>
      </c>
      <c r="Q53" s="10">
        <v>790213</v>
      </c>
      <c r="R53" s="10">
        <v>700419</v>
      </c>
      <c r="S53" s="10"/>
      <c r="T53" s="10"/>
      <c r="U53" s="10"/>
      <c r="AH53" s="3"/>
    </row>
    <row r="54" spans="4:34" ht="12.75">
      <c r="D54" t="s">
        <v>591</v>
      </c>
      <c r="E54" s="10">
        <v>0</v>
      </c>
      <c r="F54" s="10">
        <v>375</v>
      </c>
      <c r="G54" s="10">
        <v>0</v>
      </c>
      <c r="H54" s="10">
        <v>0</v>
      </c>
      <c r="I54" s="10">
        <v>0</v>
      </c>
      <c r="J54" s="52"/>
      <c r="K54" s="10">
        <v>0</v>
      </c>
      <c r="L54" s="10">
        <v>794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/>
      <c r="T54" s="10"/>
      <c r="U54" s="10"/>
      <c r="AH54" s="3"/>
    </row>
    <row r="55" spans="4:34" ht="12.75">
      <c r="D55" t="s">
        <v>976</v>
      </c>
      <c r="E55" s="10">
        <v>2918401</v>
      </c>
      <c r="F55" s="10">
        <v>2934282</v>
      </c>
      <c r="G55" s="10">
        <v>2400951</v>
      </c>
      <c r="H55" s="10">
        <v>5806205</v>
      </c>
      <c r="I55" s="10">
        <v>2512094</v>
      </c>
      <c r="J55" s="52">
        <f aca="true" t="shared" si="3" ref="J55:J67">I55/H55</f>
        <v>0.43265678700631477</v>
      </c>
      <c r="K55" s="10">
        <v>15339</v>
      </c>
      <c r="L55" s="10">
        <v>8712</v>
      </c>
      <c r="M55" s="10">
        <v>14438</v>
      </c>
      <c r="N55" s="10">
        <v>30298</v>
      </c>
      <c r="O55" s="10">
        <v>32356</v>
      </c>
      <c r="P55" s="10">
        <v>27522</v>
      </c>
      <c r="Q55" s="10">
        <v>39551</v>
      </c>
      <c r="R55" s="10">
        <v>59071</v>
      </c>
      <c r="S55" s="10"/>
      <c r="T55" s="10"/>
      <c r="U55" s="10"/>
      <c r="AH55" s="3"/>
    </row>
    <row r="56" spans="4:34" ht="12.75">
      <c r="D56" t="s">
        <v>37</v>
      </c>
      <c r="E56" s="10">
        <v>209102</v>
      </c>
      <c r="F56" s="10">
        <v>119445</v>
      </c>
      <c r="G56" s="10">
        <v>333680</v>
      </c>
      <c r="H56" s="10">
        <v>1210763</v>
      </c>
      <c r="I56" s="10">
        <v>439689</v>
      </c>
      <c r="J56" s="52">
        <f t="shared" si="3"/>
        <v>0.3631503440392546</v>
      </c>
      <c r="K56" s="10">
        <v>674112</v>
      </c>
      <c r="L56" s="10">
        <v>854497</v>
      </c>
      <c r="M56" s="10">
        <v>672159</v>
      </c>
      <c r="N56" s="10">
        <v>799723</v>
      </c>
      <c r="O56" s="10">
        <v>693313</v>
      </c>
      <c r="P56" s="10">
        <v>889896</v>
      </c>
      <c r="Q56" s="10">
        <v>744377</v>
      </c>
      <c r="R56" s="10">
        <v>521165</v>
      </c>
      <c r="S56" s="10"/>
      <c r="T56" s="10"/>
      <c r="U56" s="10"/>
      <c r="AH56" s="3"/>
    </row>
    <row r="57" spans="4:34" ht="12.75">
      <c r="D57" t="s">
        <v>463</v>
      </c>
      <c r="E57" s="10">
        <v>11381</v>
      </c>
      <c r="F57" s="10">
        <v>4745</v>
      </c>
      <c r="G57" s="10">
        <v>2885</v>
      </c>
      <c r="H57" s="10">
        <v>5605</v>
      </c>
      <c r="I57" s="10">
        <v>2274</v>
      </c>
      <c r="J57" s="52">
        <f t="shared" si="3"/>
        <v>0.4057091882247993</v>
      </c>
      <c r="K57" s="10">
        <v>19502</v>
      </c>
      <c r="L57" s="10">
        <v>23034</v>
      </c>
      <c r="M57" s="10">
        <v>31643</v>
      </c>
      <c r="N57" s="10">
        <v>39447</v>
      </c>
      <c r="O57" s="10">
        <v>44565</v>
      </c>
      <c r="P57" s="10">
        <v>38920</v>
      </c>
      <c r="Q57" s="10">
        <v>36046</v>
      </c>
      <c r="R57" s="10">
        <v>45010</v>
      </c>
      <c r="S57" s="10"/>
      <c r="T57" s="10"/>
      <c r="U57" s="10"/>
      <c r="AH57" s="3"/>
    </row>
    <row r="58" spans="4:34" ht="12.75">
      <c r="D58" t="s">
        <v>1418</v>
      </c>
      <c r="E58" s="10">
        <v>940</v>
      </c>
      <c r="F58" s="10">
        <v>6128</v>
      </c>
      <c r="G58" s="10">
        <v>8441</v>
      </c>
      <c r="H58" s="10">
        <v>9198</v>
      </c>
      <c r="I58" s="10">
        <v>6677</v>
      </c>
      <c r="J58" s="52">
        <f t="shared" si="3"/>
        <v>0.7259186779734725</v>
      </c>
      <c r="K58" s="10">
        <v>10495</v>
      </c>
      <c r="L58" s="10">
        <v>10082</v>
      </c>
      <c r="M58" s="10">
        <v>4076</v>
      </c>
      <c r="N58" s="10">
        <v>6923</v>
      </c>
      <c r="O58" s="10">
        <v>12891</v>
      </c>
      <c r="P58" s="10">
        <v>17867</v>
      </c>
      <c r="Q58" s="10">
        <v>10077</v>
      </c>
      <c r="R58" s="10">
        <v>19717</v>
      </c>
      <c r="S58" s="10"/>
      <c r="T58" s="10"/>
      <c r="U58" s="10"/>
      <c r="AH58" s="3"/>
    </row>
    <row r="59" spans="4:34" ht="12.75">
      <c r="D59" t="s">
        <v>1389</v>
      </c>
      <c r="E59" s="10">
        <v>2484</v>
      </c>
      <c r="F59" s="10">
        <v>6394</v>
      </c>
      <c r="G59" s="10">
        <v>7383</v>
      </c>
      <c r="H59" s="10">
        <v>19930</v>
      </c>
      <c r="I59" s="10">
        <v>13535</v>
      </c>
      <c r="J59" s="52">
        <f t="shared" si="3"/>
        <v>0.6791269443050677</v>
      </c>
      <c r="K59" s="10">
        <v>39614</v>
      </c>
      <c r="L59" s="10">
        <v>31885</v>
      </c>
      <c r="M59" s="10">
        <v>14248</v>
      </c>
      <c r="N59" s="10">
        <v>31781</v>
      </c>
      <c r="O59" s="10">
        <v>31347</v>
      </c>
      <c r="P59" s="10">
        <v>31029</v>
      </c>
      <c r="Q59" s="10">
        <v>31018</v>
      </c>
      <c r="R59" s="10">
        <v>40849</v>
      </c>
      <c r="S59" s="10"/>
      <c r="T59" s="10"/>
      <c r="U59" s="10"/>
      <c r="AH59" s="3"/>
    </row>
    <row r="60" spans="4:34" ht="12.75">
      <c r="D60" t="s">
        <v>1067</v>
      </c>
      <c r="E60" s="10">
        <v>28869</v>
      </c>
      <c r="F60" s="10">
        <v>41045</v>
      </c>
      <c r="G60" s="10">
        <v>51242</v>
      </c>
      <c r="H60" s="10">
        <v>28017</v>
      </c>
      <c r="I60" s="10">
        <v>14623</v>
      </c>
      <c r="J60" s="52">
        <f t="shared" si="3"/>
        <v>0.5219331120391191</v>
      </c>
      <c r="K60" s="10">
        <v>68270</v>
      </c>
      <c r="L60" s="10">
        <v>52662</v>
      </c>
      <c r="M60" s="10">
        <v>46707</v>
      </c>
      <c r="N60" s="10">
        <v>35857</v>
      </c>
      <c r="O60" s="10">
        <v>52614</v>
      </c>
      <c r="P60" s="10">
        <v>65130</v>
      </c>
      <c r="Q60" s="10">
        <v>48765</v>
      </c>
      <c r="R60" s="10">
        <v>57555</v>
      </c>
      <c r="S60" s="10"/>
      <c r="T60" s="10"/>
      <c r="U60" s="10"/>
      <c r="AH60" s="3"/>
    </row>
    <row r="61" spans="4:34" ht="12.75">
      <c r="D61" t="s">
        <v>1104</v>
      </c>
      <c r="E61" s="10">
        <v>123684</v>
      </c>
      <c r="F61" s="10">
        <v>91737</v>
      </c>
      <c r="G61" s="10">
        <v>75206</v>
      </c>
      <c r="H61" s="10">
        <v>285762</v>
      </c>
      <c r="I61" s="10">
        <v>106403</v>
      </c>
      <c r="J61" s="52">
        <f t="shared" si="3"/>
        <v>0.37234831783092226</v>
      </c>
      <c r="K61" s="10">
        <v>343881</v>
      </c>
      <c r="L61" s="10">
        <v>287674</v>
      </c>
      <c r="M61" s="10">
        <v>440074</v>
      </c>
      <c r="N61" s="10">
        <v>220190</v>
      </c>
      <c r="O61" s="10">
        <v>222488</v>
      </c>
      <c r="P61" s="10">
        <v>225381</v>
      </c>
      <c r="Q61" s="10">
        <v>224219</v>
      </c>
      <c r="R61" s="10">
        <v>223736</v>
      </c>
      <c r="S61" s="10"/>
      <c r="T61" s="10"/>
      <c r="U61" s="10"/>
      <c r="AH61" s="3"/>
    </row>
    <row r="62" spans="4:34" ht="12.75">
      <c r="D62" t="s">
        <v>403</v>
      </c>
      <c r="E62" s="10">
        <v>1768</v>
      </c>
      <c r="F62" s="10">
        <v>1027</v>
      </c>
      <c r="G62" s="10">
        <v>1215</v>
      </c>
      <c r="H62" s="10">
        <v>6913</v>
      </c>
      <c r="I62" s="10">
        <v>3756</v>
      </c>
      <c r="J62" s="52">
        <f t="shared" si="3"/>
        <v>0.5433241718501374</v>
      </c>
      <c r="K62" s="10">
        <v>56375</v>
      </c>
      <c r="L62" s="10">
        <v>43137</v>
      </c>
      <c r="M62" s="10">
        <v>12867</v>
      </c>
      <c r="N62" s="10">
        <v>15595</v>
      </c>
      <c r="O62" s="10">
        <v>15960</v>
      </c>
      <c r="P62" s="10">
        <v>31521</v>
      </c>
      <c r="Q62" s="10">
        <v>59283</v>
      </c>
      <c r="R62" s="10">
        <v>72732</v>
      </c>
      <c r="S62" s="10"/>
      <c r="T62" s="10"/>
      <c r="U62" s="10"/>
      <c r="AH62" s="3"/>
    </row>
    <row r="63" spans="4:34" ht="12.75">
      <c r="D63" t="s">
        <v>172</v>
      </c>
      <c r="E63" s="10">
        <v>45772</v>
      </c>
      <c r="F63" s="10">
        <v>45515</v>
      </c>
      <c r="G63" s="10">
        <v>44065</v>
      </c>
      <c r="H63" s="10">
        <v>72101</v>
      </c>
      <c r="I63" s="10">
        <v>35058</v>
      </c>
      <c r="J63" s="52">
        <f t="shared" si="3"/>
        <v>0.4862345875924051</v>
      </c>
      <c r="K63" s="10">
        <v>60457</v>
      </c>
      <c r="L63" s="10">
        <v>59754</v>
      </c>
      <c r="M63" s="10">
        <v>42209</v>
      </c>
      <c r="N63" s="10">
        <v>72498</v>
      </c>
      <c r="O63" s="10">
        <v>59098</v>
      </c>
      <c r="P63" s="10">
        <v>44246</v>
      </c>
      <c r="Q63" s="10">
        <v>40956</v>
      </c>
      <c r="R63" s="10">
        <v>22157</v>
      </c>
      <c r="S63" s="10"/>
      <c r="T63" s="10"/>
      <c r="U63" s="10"/>
      <c r="AH63" s="3"/>
    </row>
    <row r="64" spans="4:34" ht="12.75">
      <c r="D64" t="s">
        <v>821</v>
      </c>
      <c r="E64" s="10">
        <v>1805</v>
      </c>
      <c r="F64" s="10">
        <v>766</v>
      </c>
      <c r="G64" s="10">
        <v>2671</v>
      </c>
      <c r="H64" s="10">
        <v>4522</v>
      </c>
      <c r="I64" s="10">
        <v>1848</v>
      </c>
      <c r="J64" s="52">
        <f t="shared" si="3"/>
        <v>0.4086687306501548</v>
      </c>
      <c r="K64" s="10">
        <v>9189</v>
      </c>
      <c r="L64" s="10">
        <v>5765</v>
      </c>
      <c r="M64" s="10">
        <v>10317</v>
      </c>
      <c r="N64" s="10">
        <v>4203</v>
      </c>
      <c r="O64" s="10">
        <v>0</v>
      </c>
      <c r="P64" s="10">
        <v>891</v>
      </c>
      <c r="Q64" s="10">
        <v>2639</v>
      </c>
      <c r="R64" s="10">
        <v>0</v>
      </c>
      <c r="S64" s="10"/>
      <c r="T64" s="10"/>
      <c r="U64" s="10"/>
      <c r="AH64" s="3"/>
    </row>
    <row r="65" spans="4:34" ht="12.75">
      <c r="D65" t="s">
        <v>592</v>
      </c>
      <c r="E65" s="10">
        <v>3060924</v>
      </c>
      <c r="F65" s="10">
        <v>3009942</v>
      </c>
      <c r="G65" s="10">
        <v>2300460</v>
      </c>
      <c r="H65" s="10">
        <v>4061315</v>
      </c>
      <c r="I65" s="10">
        <v>1744907</v>
      </c>
      <c r="J65" s="52">
        <f t="shared" si="3"/>
        <v>0.42964089217408646</v>
      </c>
      <c r="K65" s="10">
        <v>1985898</v>
      </c>
      <c r="L65" s="10">
        <v>1202322</v>
      </c>
      <c r="M65" s="10">
        <v>822631</v>
      </c>
      <c r="N65" s="10">
        <v>479962</v>
      </c>
      <c r="O65" s="10">
        <v>347543</v>
      </c>
      <c r="P65" s="10">
        <v>395697</v>
      </c>
      <c r="Q65" s="10">
        <v>375317</v>
      </c>
      <c r="R65" s="10">
        <v>481905</v>
      </c>
      <c r="S65" s="10"/>
      <c r="T65" s="10"/>
      <c r="U65" s="10"/>
      <c r="AH65" s="3"/>
    </row>
    <row r="66" spans="4:34" ht="12.75">
      <c r="D66" t="s">
        <v>901</v>
      </c>
      <c r="E66" s="10">
        <v>0</v>
      </c>
      <c r="F66" s="10">
        <v>0</v>
      </c>
      <c r="G66" s="10">
        <v>0</v>
      </c>
      <c r="H66" s="10">
        <v>760</v>
      </c>
      <c r="I66" s="10">
        <v>266</v>
      </c>
      <c r="J66" s="52">
        <f t="shared" si="3"/>
        <v>0.35</v>
      </c>
      <c r="K66" s="10">
        <v>1436</v>
      </c>
      <c r="L66" s="10">
        <v>1782</v>
      </c>
      <c r="M66" s="10">
        <v>25822</v>
      </c>
      <c r="N66" s="10">
        <v>65268</v>
      </c>
      <c r="O66" s="10">
        <v>34143</v>
      </c>
      <c r="P66" s="10">
        <v>4945</v>
      </c>
      <c r="Q66" s="10">
        <v>374</v>
      </c>
      <c r="R66" s="10">
        <v>454</v>
      </c>
      <c r="S66" s="10"/>
      <c r="T66" s="10"/>
      <c r="U66" s="10"/>
      <c r="AH66" s="3"/>
    </row>
    <row r="67" spans="4:34" ht="12.75">
      <c r="D67" s="59" t="s">
        <v>1384</v>
      </c>
      <c r="E67" s="12">
        <f>SUM(E47:E66)</f>
        <v>7793402</v>
      </c>
      <c r="F67" s="12">
        <f>SUM(F47:F66)</f>
        <v>7793243</v>
      </c>
      <c r="G67" s="12">
        <f>SUM(G47:G66)</f>
        <v>6839422</v>
      </c>
      <c r="H67" s="12">
        <f>SUM(H47:H66)</f>
        <v>16465976</v>
      </c>
      <c r="I67" s="12">
        <f>SUM(I47:I66)</f>
        <v>6689988</v>
      </c>
      <c r="J67" s="52">
        <f t="shared" si="3"/>
        <v>0.4062916161179878</v>
      </c>
      <c r="K67" s="12">
        <f aca="true" t="shared" si="4" ref="K67:AG67">SUM(K47:K66)</f>
        <v>6931085</v>
      </c>
      <c r="L67" s="12">
        <f t="shared" si="4"/>
        <v>5462770</v>
      </c>
      <c r="M67" s="12">
        <f t="shared" si="4"/>
        <v>4351286</v>
      </c>
      <c r="N67" s="12">
        <f t="shared" si="4"/>
        <v>4727560</v>
      </c>
      <c r="O67" s="12">
        <f t="shared" si="4"/>
        <v>4139355</v>
      </c>
      <c r="P67" s="12">
        <f t="shared" si="4"/>
        <v>4522146</v>
      </c>
      <c r="Q67" s="12">
        <f t="shared" si="4"/>
        <v>4080386</v>
      </c>
      <c r="R67" s="12">
        <f t="shared" si="4"/>
        <v>3620042</v>
      </c>
      <c r="S67" s="12">
        <f t="shared" si="4"/>
        <v>0</v>
      </c>
      <c r="T67" s="12">
        <f t="shared" si="4"/>
        <v>0</v>
      </c>
      <c r="U67" s="12">
        <f t="shared" si="4"/>
        <v>0</v>
      </c>
      <c r="V67" s="12">
        <f t="shared" si="4"/>
        <v>0</v>
      </c>
      <c r="W67" s="12">
        <f t="shared" si="4"/>
        <v>0</v>
      </c>
      <c r="X67" s="12">
        <f t="shared" si="4"/>
        <v>0</v>
      </c>
      <c r="Y67" s="12">
        <f t="shared" si="4"/>
        <v>0</v>
      </c>
      <c r="Z67" s="12">
        <f t="shared" si="4"/>
        <v>0</v>
      </c>
      <c r="AA67" s="12">
        <f t="shared" si="4"/>
        <v>0</v>
      </c>
      <c r="AB67" s="12">
        <f t="shared" si="4"/>
        <v>0</v>
      </c>
      <c r="AC67" s="12">
        <f t="shared" si="4"/>
        <v>0</v>
      </c>
      <c r="AD67" s="12">
        <f t="shared" si="4"/>
        <v>0</v>
      </c>
      <c r="AE67" s="12">
        <f t="shared" si="4"/>
        <v>0</v>
      </c>
      <c r="AF67" s="12">
        <f t="shared" si="4"/>
        <v>0</v>
      </c>
      <c r="AG67" s="12">
        <f t="shared" si="4"/>
        <v>0</v>
      </c>
      <c r="AH67" s="3"/>
    </row>
    <row r="68" spans="7:34" ht="12.75">
      <c r="G68" s="3"/>
      <c r="H68" s="3"/>
      <c r="I68" s="4"/>
      <c r="J68" s="4"/>
      <c r="K68" s="3"/>
      <c r="AH68" s="3"/>
    </row>
    <row r="69" spans="2:33" ht="12.75">
      <c r="B69" s="65" t="s">
        <v>1253</v>
      </c>
      <c r="C69" s="24"/>
      <c r="D69" s="24"/>
      <c r="E69" s="24"/>
      <c r="F69" s="61"/>
      <c r="G69" s="61"/>
      <c r="H69" s="61"/>
      <c r="I69" s="61"/>
      <c r="J69" s="61"/>
      <c r="K69" s="62"/>
      <c r="L69" s="62"/>
      <c r="M69" s="62"/>
      <c r="N69" s="62"/>
      <c r="O69" s="62"/>
      <c r="P69" s="62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 t="s">
        <v>1109</v>
      </c>
      <c r="AF69" s="24"/>
      <c r="AG69" s="24"/>
    </row>
    <row r="70" spans="4:34" ht="12.75">
      <c r="D70" t="s">
        <v>614</v>
      </c>
      <c r="E70">
        <v>654913</v>
      </c>
      <c r="F70" s="10">
        <v>713397</v>
      </c>
      <c r="G70" s="10">
        <v>898745</v>
      </c>
      <c r="H70" s="10">
        <v>2733337</v>
      </c>
      <c r="I70" s="10">
        <v>1031115</v>
      </c>
      <c r="J70" s="52">
        <f>I70/H70</f>
        <v>0.37723668907273417</v>
      </c>
      <c r="K70" s="10">
        <v>2387181</v>
      </c>
      <c r="L70" s="10">
        <v>2016686</v>
      </c>
      <c r="M70" s="10">
        <v>1920361</v>
      </c>
      <c r="N70" s="10">
        <v>1748418</v>
      </c>
      <c r="O70" s="10">
        <v>1282288</v>
      </c>
      <c r="P70" s="10">
        <v>1199748</v>
      </c>
      <c r="Q70" s="10">
        <v>1206121</v>
      </c>
      <c r="R70">
        <v>1192920</v>
      </c>
      <c r="AF70" t="s">
        <v>1508</v>
      </c>
      <c r="AH70">
        <v>266507</v>
      </c>
    </row>
    <row r="71" spans="4:34" ht="12.75">
      <c r="D71" t="s">
        <v>447</v>
      </c>
      <c r="E71">
        <v>50706</v>
      </c>
      <c r="F71" s="10">
        <v>41729</v>
      </c>
      <c r="G71" s="10">
        <v>42062</v>
      </c>
      <c r="H71" s="10">
        <v>75793</v>
      </c>
      <c r="I71" s="10">
        <v>25982</v>
      </c>
      <c r="J71" s="52">
        <f>I71/H71</f>
        <v>0.34280210573535813</v>
      </c>
      <c r="K71" s="10">
        <v>67704</v>
      </c>
      <c r="L71" s="10">
        <v>63673</v>
      </c>
      <c r="M71" s="10">
        <v>58357</v>
      </c>
      <c r="N71" s="10">
        <v>50794</v>
      </c>
      <c r="O71" s="10">
        <v>41486</v>
      </c>
      <c r="P71" s="10">
        <v>29491</v>
      </c>
      <c r="Q71" s="10">
        <v>35288</v>
      </c>
      <c r="R71">
        <v>31034</v>
      </c>
      <c r="AF71" t="s">
        <v>537</v>
      </c>
      <c r="AH71">
        <v>596438</v>
      </c>
    </row>
    <row r="72" spans="4:34" ht="12.75">
      <c r="D72" t="s">
        <v>984</v>
      </c>
      <c r="E72">
        <v>11760</v>
      </c>
      <c r="F72" s="10">
        <v>12478</v>
      </c>
      <c r="G72" s="10">
        <v>26126</v>
      </c>
      <c r="H72" s="10">
        <v>39241</v>
      </c>
      <c r="I72" s="10">
        <v>15314</v>
      </c>
      <c r="J72" s="52">
        <f>I72/H72</f>
        <v>0.39025509033918604</v>
      </c>
      <c r="K72" s="10">
        <v>50261</v>
      </c>
      <c r="L72" s="10">
        <v>66944</v>
      </c>
      <c r="M72" s="10">
        <v>80746</v>
      </c>
      <c r="N72" s="10">
        <v>65007</v>
      </c>
      <c r="O72" s="10">
        <v>77527</v>
      </c>
      <c r="P72" s="10">
        <v>205775</v>
      </c>
      <c r="Q72">
        <v>44424</v>
      </c>
      <c r="R72">
        <v>35893</v>
      </c>
      <c r="AF72" t="s">
        <v>980</v>
      </c>
      <c r="AH72">
        <v>311074</v>
      </c>
    </row>
    <row r="73" spans="4:34" ht="12.75">
      <c r="D73" t="s">
        <v>633</v>
      </c>
      <c r="E73" t="s">
        <v>16</v>
      </c>
      <c r="F73" s="10" t="s">
        <v>16</v>
      </c>
      <c r="G73" s="10" t="s">
        <v>16</v>
      </c>
      <c r="H73" s="10">
        <v>3696</v>
      </c>
      <c r="I73" s="10">
        <v>1125</v>
      </c>
      <c r="J73" s="52">
        <f>I73/H73</f>
        <v>0.30438311688311687</v>
      </c>
      <c r="K73" s="10">
        <v>4014</v>
      </c>
      <c r="L73" s="10">
        <v>3593</v>
      </c>
      <c r="M73" s="10">
        <v>6922</v>
      </c>
      <c r="N73" s="10">
        <v>3859</v>
      </c>
      <c r="O73" s="10">
        <v>6806</v>
      </c>
      <c r="P73" s="10">
        <v>5927</v>
      </c>
      <c r="Q73">
        <v>4241</v>
      </c>
      <c r="R73">
        <v>0</v>
      </c>
      <c r="AF73" t="s">
        <v>1018</v>
      </c>
      <c r="AH73">
        <v>9032</v>
      </c>
    </row>
    <row r="74" spans="4:34" ht="12.75">
      <c r="D74" t="s">
        <v>528</v>
      </c>
      <c r="E74">
        <v>0</v>
      </c>
      <c r="F74" s="10">
        <v>369</v>
      </c>
      <c r="G74" s="10">
        <v>0</v>
      </c>
      <c r="H74" s="10">
        <v>0</v>
      </c>
      <c r="I74" s="10">
        <v>0</v>
      </c>
      <c r="J74" s="52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806</v>
      </c>
      <c r="AF74" t="s">
        <v>470</v>
      </c>
      <c r="AH74">
        <v>14742</v>
      </c>
    </row>
    <row r="75" spans="4:34" ht="12.75">
      <c r="D75" t="s">
        <v>401</v>
      </c>
      <c r="E75">
        <v>33872</v>
      </c>
      <c r="F75" s="10">
        <v>24446</v>
      </c>
      <c r="G75" s="10">
        <v>9883</v>
      </c>
      <c r="H75" s="10">
        <v>29178</v>
      </c>
      <c r="I75" s="10">
        <v>9722</v>
      </c>
      <c r="J75" s="52">
        <f>I75/H75</f>
        <v>0.33319624374528756</v>
      </c>
      <c r="K75" s="10">
        <v>24945</v>
      </c>
      <c r="L75" s="10">
        <v>30408</v>
      </c>
      <c r="M75" s="10">
        <v>36296</v>
      </c>
      <c r="N75" s="10">
        <v>16793</v>
      </c>
      <c r="O75" s="10">
        <v>19445</v>
      </c>
      <c r="P75" s="10">
        <v>16853</v>
      </c>
      <c r="Q75">
        <v>15923</v>
      </c>
      <c r="R75">
        <v>17416</v>
      </c>
      <c r="AF75" t="s">
        <v>99</v>
      </c>
      <c r="AH75">
        <v>457187</v>
      </c>
    </row>
    <row r="76" spans="4:34" ht="12.75">
      <c r="D76" t="s">
        <v>1079</v>
      </c>
      <c r="E76">
        <v>54193</v>
      </c>
      <c r="F76" s="10">
        <v>52054</v>
      </c>
      <c r="G76" s="10">
        <v>30028</v>
      </c>
      <c r="H76" s="10">
        <v>110239</v>
      </c>
      <c r="I76" s="10">
        <v>45187</v>
      </c>
      <c r="J76" s="52">
        <f>I76/H76</f>
        <v>0.40990030751367484</v>
      </c>
      <c r="K76" s="10">
        <v>119319</v>
      </c>
      <c r="L76" s="10">
        <v>149516</v>
      </c>
      <c r="M76" s="10">
        <v>188470</v>
      </c>
      <c r="N76" s="10">
        <v>192485</v>
      </c>
      <c r="O76" s="10">
        <v>179541</v>
      </c>
      <c r="P76" s="10">
        <v>199301</v>
      </c>
      <c r="Q76">
        <v>147601</v>
      </c>
      <c r="R76">
        <v>182025</v>
      </c>
      <c r="AF76" t="s">
        <v>1072</v>
      </c>
      <c r="AH76">
        <v>36344</v>
      </c>
    </row>
    <row r="77" spans="4:34" ht="12.75">
      <c r="D77" t="s">
        <v>1066</v>
      </c>
      <c r="E77">
        <v>0</v>
      </c>
      <c r="F77" s="10">
        <v>1844</v>
      </c>
      <c r="G77" s="10">
        <v>0</v>
      </c>
      <c r="H77" s="10">
        <v>0</v>
      </c>
      <c r="I77" s="10">
        <v>0</v>
      </c>
      <c r="J77" s="52"/>
      <c r="K77" s="10">
        <v>0</v>
      </c>
      <c r="L77" s="10">
        <v>0</v>
      </c>
      <c r="M77" s="10">
        <v>57</v>
      </c>
      <c r="N77" s="10">
        <v>0</v>
      </c>
      <c r="O77" s="10">
        <v>0</v>
      </c>
      <c r="P77" s="10">
        <v>0</v>
      </c>
      <c r="Q77">
        <v>273</v>
      </c>
      <c r="R77">
        <v>869</v>
      </c>
      <c r="AF77" t="s">
        <v>342</v>
      </c>
      <c r="AH77">
        <v>502784</v>
      </c>
    </row>
    <row r="78" spans="4:34" ht="12.75">
      <c r="D78" t="s">
        <v>110</v>
      </c>
      <c r="E78">
        <v>19699</v>
      </c>
      <c r="F78" s="10">
        <v>22429</v>
      </c>
      <c r="G78" s="10">
        <v>14007</v>
      </c>
      <c r="H78" s="10">
        <v>52500</v>
      </c>
      <c r="I78" s="10">
        <v>17320</v>
      </c>
      <c r="J78" s="52">
        <f>I78/H78</f>
        <v>0.3299047619047619</v>
      </c>
      <c r="K78" s="10">
        <v>38536</v>
      </c>
      <c r="L78" s="10">
        <v>27355</v>
      </c>
      <c r="M78" s="10">
        <v>22115</v>
      </c>
      <c r="N78" s="10">
        <v>30915</v>
      </c>
      <c r="O78" s="10">
        <v>22901</v>
      </c>
      <c r="P78" s="10">
        <v>24746</v>
      </c>
      <c r="Q78">
        <v>26833</v>
      </c>
      <c r="R78">
        <v>10181</v>
      </c>
      <c r="AF78" s="13" t="s">
        <v>1375</v>
      </c>
      <c r="AG78" s="13"/>
      <c r="AH78" s="3">
        <f>SUM(AH70:AH77)</f>
        <v>2194108</v>
      </c>
    </row>
    <row r="79" spans="4:18" ht="12.75">
      <c r="D79" t="s">
        <v>1517</v>
      </c>
      <c r="E79">
        <v>13617</v>
      </c>
      <c r="F79" s="10">
        <v>11745</v>
      </c>
      <c r="G79" s="10">
        <v>7910</v>
      </c>
      <c r="H79" s="10">
        <v>23432</v>
      </c>
      <c r="I79" s="10">
        <v>15530</v>
      </c>
      <c r="J79" s="52">
        <f>I79/H79</f>
        <v>0.6627688630932058</v>
      </c>
      <c r="K79" s="10">
        <v>33437</v>
      </c>
      <c r="L79" s="10">
        <v>31574</v>
      </c>
      <c r="M79" s="10">
        <v>32181</v>
      </c>
      <c r="N79" s="10">
        <v>39797</v>
      </c>
      <c r="O79" s="10">
        <v>22699</v>
      </c>
      <c r="P79" s="10">
        <v>13387</v>
      </c>
      <c r="Q79">
        <v>11781</v>
      </c>
      <c r="R79">
        <v>23547</v>
      </c>
    </row>
    <row r="80" spans="4:34" ht="12.75">
      <c r="D80" t="s">
        <v>1422</v>
      </c>
      <c r="E80">
        <v>322431</v>
      </c>
      <c r="F80" s="10">
        <v>257008</v>
      </c>
      <c r="G80" s="10">
        <v>277667</v>
      </c>
      <c r="H80" s="10">
        <v>718161</v>
      </c>
      <c r="I80" s="10">
        <v>281406</v>
      </c>
      <c r="J80" s="52">
        <f>I80/H80</f>
        <v>0.3918424977129084</v>
      </c>
      <c r="K80" s="10">
        <v>258938</v>
      </c>
      <c r="L80" s="10">
        <v>131235</v>
      </c>
      <c r="M80" s="10">
        <v>145927</v>
      </c>
      <c r="N80" s="10">
        <v>164313</v>
      </c>
      <c r="O80" s="10">
        <v>118358</v>
      </c>
      <c r="P80" s="10">
        <v>119629</v>
      </c>
      <c r="Q80">
        <v>143328</v>
      </c>
      <c r="R80">
        <v>144979</v>
      </c>
      <c r="AE80" t="s">
        <v>1190</v>
      </c>
      <c r="AH80">
        <v>28438</v>
      </c>
    </row>
    <row r="81" spans="4:34" ht="12.75">
      <c r="D81" t="s">
        <v>79</v>
      </c>
      <c r="E81">
        <v>102944</v>
      </c>
      <c r="F81" s="10">
        <v>120443</v>
      </c>
      <c r="G81" s="10">
        <v>103568</v>
      </c>
      <c r="H81" s="10">
        <v>81224</v>
      </c>
      <c r="I81" s="10">
        <v>77294</v>
      </c>
      <c r="J81" s="52">
        <f>I81/H81</f>
        <v>0.9516152861223284</v>
      </c>
      <c r="K81" s="10">
        <v>142578</v>
      </c>
      <c r="L81" s="10">
        <v>124829</v>
      </c>
      <c r="M81" s="10">
        <v>52510</v>
      </c>
      <c r="N81" s="10">
        <v>45949</v>
      </c>
      <c r="O81" s="10">
        <v>47058</v>
      </c>
      <c r="P81" s="10">
        <v>69815</v>
      </c>
      <c r="Q81">
        <v>57300</v>
      </c>
      <c r="R81">
        <v>75206</v>
      </c>
      <c r="AH81">
        <v>391394</v>
      </c>
    </row>
    <row r="82" spans="4:34" ht="12.75">
      <c r="D82" s="59" t="s">
        <v>1384</v>
      </c>
      <c r="E82" s="12">
        <f>SUM(E70:E81)</f>
        <v>1264135</v>
      </c>
      <c r="F82" s="12">
        <f>SUM(F70:F81)</f>
        <v>1257942</v>
      </c>
      <c r="G82" s="12">
        <f>SUM(G70:G81)</f>
        <v>1409996</v>
      </c>
      <c r="H82" s="12">
        <f>SUM(H70:H81)</f>
        <v>3866801</v>
      </c>
      <c r="I82" s="12">
        <f>SUM(I70:I81)</f>
        <v>1519995</v>
      </c>
      <c r="J82" s="52">
        <f>I82/H82</f>
        <v>0.39308849873577667</v>
      </c>
      <c r="K82" s="21">
        <f aca="true" t="shared" si="5" ref="K82:R82">SUM(K70:K81)</f>
        <v>3126913</v>
      </c>
      <c r="L82" s="12">
        <f t="shared" si="5"/>
        <v>2645813</v>
      </c>
      <c r="M82" s="12">
        <f t="shared" si="5"/>
        <v>2543942</v>
      </c>
      <c r="N82" s="12">
        <f t="shared" si="5"/>
        <v>2358330</v>
      </c>
      <c r="O82" s="12">
        <f t="shared" si="5"/>
        <v>1818109</v>
      </c>
      <c r="P82" s="12">
        <f t="shared" si="5"/>
        <v>1884672</v>
      </c>
      <c r="Q82" s="12">
        <f t="shared" si="5"/>
        <v>1693113</v>
      </c>
      <c r="R82" s="12">
        <f t="shared" si="5"/>
        <v>1714876</v>
      </c>
      <c r="AH82">
        <v>11765</v>
      </c>
    </row>
    <row r="83" ht="12.75">
      <c r="AH83">
        <v>114010</v>
      </c>
    </row>
    <row r="84" spans="2:34" ht="12.75">
      <c r="B84" s="44" t="s">
        <v>1271</v>
      </c>
      <c r="C84" s="24"/>
      <c r="D84" s="4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62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>
        <v>31814</v>
      </c>
    </row>
    <row r="85" spans="4:34" ht="12.75">
      <c r="D85" t="s">
        <v>876</v>
      </c>
      <c r="E85">
        <v>3751</v>
      </c>
      <c r="F85">
        <v>3789</v>
      </c>
      <c r="G85">
        <v>3614</v>
      </c>
      <c r="H85">
        <v>6900</v>
      </c>
      <c r="I85">
        <v>2934</v>
      </c>
      <c r="J85" s="52">
        <f>I85/H85</f>
        <v>0.4252173913043478</v>
      </c>
      <c r="K85" s="10">
        <v>24157</v>
      </c>
      <c r="L85" s="10">
        <v>32985</v>
      </c>
      <c r="M85" s="10">
        <v>28438</v>
      </c>
      <c r="N85" s="10">
        <v>1460</v>
      </c>
      <c r="O85" s="10">
        <v>923</v>
      </c>
      <c r="P85" s="10">
        <v>682</v>
      </c>
      <c r="Q85" s="10">
        <v>637</v>
      </c>
      <c r="R85" s="10">
        <v>1329</v>
      </c>
      <c r="S85" s="10"/>
      <c r="T85" s="10"/>
      <c r="AH85">
        <v>65187</v>
      </c>
    </row>
    <row r="86" spans="4:34" ht="12.75">
      <c r="D86" t="s">
        <v>467</v>
      </c>
      <c r="E86">
        <v>125812</v>
      </c>
      <c r="F86">
        <v>133747</v>
      </c>
      <c r="G86">
        <v>133301</v>
      </c>
      <c r="H86">
        <v>502776</v>
      </c>
      <c r="I86">
        <v>170024</v>
      </c>
      <c r="J86" s="52">
        <f>I86/H86</f>
        <v>0.33817047750887075</v>
      </c>
      <c r="K86" s="10">
        <v>487736</v>
      </c>
      <c r="L86" s="10">
        <v>464801</v>
      </c>
      <c r="M86" s="10">
        <v>391394</v>
      </c>
      <c r="N86" s="10">
        <v>344226</v>
      </c>
      <c r="O86" s="10">
        <v>465652</v>
      </c>
      <c r="P86" s="10">
        <v>664062</v>
      </c>
      <c r="Q86" s="10">
        <v>676056</v>
      </c>
      <c r="R86" s="10">
        <v>689812</v>
      </c>
      <c r="S86" s="10"/>
      <c r="T86" s="10"/>
      <c r="AH86">
        <v>4574</v>
      </c>
    </row>
    <row r="87" spans="4:34" ht="12.75">
      <c r="D87" t="s">
        <v>798</v>
      </c>
      <c r="E87">
        <v>0</v>
      </c>
      <c r="F87">
        <v>882</v>
      </c>
      <c r="G87">
        <v>0</v>
      </c>
      <c r="H87">
        <v>0</v>
      </c>
      <c r="I87">
        <v>0</v>
      </c>
      <c r="J87" s="52"/>
      <c r="K87" s="10">
        <v>1065</v>
      </c>
      <c r="L87" s="10">
        <v>685</v>
      </c>
      <c r="M87" s="10">
        <v>11765</v>
      </c>
      <c r="N87" s="10">
        <v>12899</v>
      </c>
      <c r="O87" s="10">
        <v>0</v>
      </c>
      <c r="P87" s="10">
        <v>9976</v>
      </c>
      <c r="Q87" s="10">
        <v>15034</v>
      </c>
      <c r="R87" s="10">
        <v>33640</v>
      </c>
      <c r="S87" s="10"/>
      <c r="T87" s="10"/>
      <c r="AH87">
        <v>11765</v>
      </c>
    </row>
    <row r="88" spans="4:34" ht="12.75">
      <c r="D88" t="s">
        <v>423</v>
      </c>
      <c r="E88">
        <v>8953</v>
      </c>
      <c r="F88">
        <v>6053</v>
      </c>
      <c r="G88">
        <v>10389</v>
      </c>
      <c r="H88">
        <v>26544</v>
      </c>
      <c r="I88">
        <v>13966</v>
      </c>
      <c r="J88" s="52">
        <f aca="true" t="shared" si="6" ref="J88:J103">I88/H88</f>
        <v>0.5261452682338759</v>
      </c>
      <c r="K88" s="10">
        <v>22037</v>
      </c>
      <c r="L88" s="10">
        <v>45652</v>
      </c>
      <c r="M88" s="10">
        <v>114010</v>
      </c>
      <c r="N88" s="10">
        <v>121601</v>
      </c>
      <c r="O88" s="10">
        <v>112831</v>
      </c>
      <c r="P88" s="10">
        <v>106667</v>
      </c>
      <c r="Q88" s="10">
        <v>140416</v>
      </c>
      <c r="R88" s="10">
        <v>126118</v>
      </c>
      <c r="S88" s="10"/>
      <c r="T88" s="10"/>
      <c r="AH88">
        <v>83384</v>
      </c>
    </row>
    <row r="89" spans="4:34" ht="12.75">
      <c r="D89" t="s">
        <v>577</v>
      </c>
      <c r="E89">
        <v>11792</v>
      </c>
      <c r="F89">
        <v>15212</v>
      </c>
      <c r="G89">
        <v>7471</v>
      </c>
      <c r="H89">
        <v>47550</v>
      </c>
      <c r="I89">
        <v>15123</v>
      </c>
      <c r="J89" s="52">
        <f t="shared" si="6"/>
        <v>0.3180441640378549</v>
      </c>
      <c r="K89" s="10">
        <v>35605</v>
      </c>
      <c r="L89" s="10">
        <v>27923</v>
      </c>
      <c r="M89" s="10">
        <v>31814</v>
      </c>
      <c r="N89" s="10">
        <v>34719</v>
      </c>
      <c r="O89" s="10">
        <v>21449</v>
      </c>
      <c r="P89" s="10">
        <v>13788</v>
      </c>
      <c r="Q89" s="10">
        <v>7313</v>
      </c>
      <c r="R89" s="10">
        <v>18078</v>
      </c>
      <c r="S89" s="10"/>
      <c r="T89" s="10"/>
      <c r="AH89">
        <v>72752</v>
      </c>
    </row>
    <row r="90" spans="4:34" ht="12.75">
      <c r="D90" t="s">
        <v>578</v>
      </c>
      <c r="E90">
        <v>48811</v>
      </c>
      <c r="F90">
        <v>33905</v>
      </c>
      <c r="G90">
        <v>24617</v>
      </c>
      <c r="H90">
        <v>100490</v>
      </c>
      <c r="I90">
        <v>42251</v>
      </c>
      <c r="J90" s="52">
        <f t="shared" si="6"/>
        <v>0.42044979599960197</v>
      </c>
      <c r="K90" s="10">
        <v>95296</v>
      </c>
      <c r="L90" s="10">
        <v>60928</v>
      </c>
      <c r="M90" s="10">
        <v>65187</v>
      </c>
      <c r="N90" s="10">
        <v>76215</v>
      </c>
      <c r="O90" s="10">
        <v>95103</v>
      </c>
      <c r="P90" s="10">
        <v>141956</v>
      </c>
      <c r="Q90" s="10">
        <v>96271</v>
      </c>
      <c r="R90" s="10">
        <v>174191</v>
      </c>
      <c r="S90" s="10"/>
      <c r="T90" s="10"/>
      <c r="AH90">
        <v>55775</v>
      </c>
    </row>
    <row r="91" spans="4:34" ht="12.75">
      <c r="D91" t="s">
        <v>369</v>
      </c>
      <c r="E91">
        <v>0</v>
      </c>
      <c r="F91">
        <v>4233</v>
      </c>
      <c r="G91">
        <v>6589</v>
      </c>
      <c r="H91">
        <v>7374</v>
      </c>
      <c r="I91">
        <v>2839</v>
      </c>
      <c r="J91" s="52">
        <f t="shared" si="6"/>
        <v>0.38500135611608355</v>
      </c>
      <c r="K91" s="10">
        <v>1217</v>
      </c>
      <c r="L91" s="10">
        <v>436</v>
      </c>
      <c r="M91" s="10">
        <v>4574</v>
      </c>
      <c r="N91" s="10">
        <v>466</v>
      </c>
      <c r="O91" s="10">
        <v>4419</v>
      </c>
      <c r="P91" s="10">
        <v>0</v>
      </c>
      <c r="Q91" s="10">
        <v>3130</v>
      </c>
      <c r="R91" s="10">
        <v>3742</v>
      </c>
      <c r="S91" s="10"/>
      <c r="T91" s="10"/>
      <c r="AH91">
        <v>15701</v>
      </c>
    </row>
    <row r="92" spans="4:34" ht="12.75">
      <c r="D92" t="s">
        <v>750</v>
      </c>
      <c r="E92">
        <v>11118</v>
      </c>
      <c r="F92">
        <v>15960</v>
      </c>
      <c r="G92">
        <v>15903</v>
      </c>
      <c r="H92">
        <v>29526</v>
      </c>
      <c r="I92">
        <v>11784</v>
      </c>
      <c r="J92" s="52">
        <f t="shared" si="6"/>
        <v>0.3991058727900833</v>
      </c>
      <c r="K92" s="10">
        <v>31004</v>
      </c>
      <c r="L92" s="10">
        <v>18549</v>
      </c>
      <c r="M92" s="10">
        <v>16514</v>
      </c>
      <c r="N92" s="10">
        <v>18612</v>
      </c>
      <c r="O92" s="10">
        <v>29548</v>
      </c>
      <c r="P92" s="10">
        <v>14608</v>
      </c>
      <c r="Q92" s="10">
        <v>36463</v>
      </c>
      <c r="R92" s="10">
        <v>30744</v>
      </c>
      <c r="S92" s="10"/>
      <c r="T92" s="10"/>
      <c r="AH92">
        <v>10865</v>
      </c>
    </row>
    <row r="93" spans="4:34" ht="12.75">
      <c r="D93" t="s">
        <v>284</v>
      </c>
      <c r="E93">
        <v>61328</v>
      </c>
      <c r="F93">
        <v>49608</v>
      </c>
      <c r="G93">
        <v>40909</v>
      </c>
      <c r="H93">
        <v>55907</v>
      </c>
      <c r="I93">
        <v>25550</v>
      </c>
      <c r="J93" s="52">
        <f t="shared" si="6"/>
        <v>0.4570089613107482</v>
      </c>
      <c r="K93" s="10">
        <v>53004</v>
      </c>
      <c r="L93" s="10">
        <v>60870</v>
      </c>
      <c r="M93" s="10">
        <v>83384</v>
      </c>
      <c r="N93" s="10">
        <v>83243</v>
      </c>
      <c r="O93" s="10">
        <v>69554</v>
      </c>
      <c r="P93" s="10">
        <v>108379</v>
      </c>
      <c r="Q93" s="10">
        <v>90705</v>
      </c>
      <c r="R93" s="10">
        <v>109717</v>
      </c>
      <c r="S93" s="10"/>
      <c r="T93" s="10"/>
      <c r="AH93">
        <v>51262</v>
      </c>
    </row>
    <row r="94" spans="4:34" ht="12.75">
      <c r="D94" t="s">
        <v>1094</v>
      </c>
      <c r="E94">
        <v>57358</v>
      </c>
      <c r="F94">
        <v>9391</v>
      </c>
      <c r="G94">
        <v>7853</v>
      </c>
      <c r="H94">
        <v>60733</v>
      </c>
      <c r="I94">
        <v>57540</v>
      </c>
      <c r="J94" s="52">
        <f t="shared" si="6"/>
        <v>0.9474256170450991</v>
      </c>
      <c r="K94" s="10">
        <v>103566</v>
      </c>
      <c r="L94" s="10">
        <v>76041</v>
      </c>
      <c r="M94" s="10">
        <v>72752</v>
      </c>
      <c r="N94" s="10">
        <v>63583</v>
      </c>
      <c r="O94" s="10">
        <v>59926</v>
      </c>
      <c r="P94" s="10">
        <v>53103</v>
      </c>
      <c r="Q94" s="10">
        <v>38400</v>
      </c>
      <c r="R94" s="10">
        <v>52205</v>
      </c>
      <c r="S94" s="10"/>
      <c r="T94" s="10"/>
      <c r="AH94">
        <v>380</v>
      </c>
    </row>
    <row r="95" spans="4:34" ht="12.75">
      <c r="D95" t="s">
        <v>168</v>
      </c>
      <c r="E95">
        <v>178321</v>
      </c>
      <c r="F95">
        <v>92519</v>
      </c>
      <c r="G95">
        <v>31646</v>
      </c>
      <c r="H95">
        <v>92679</v>
      </c>
      <c r="I95">
        <v>32409</v>
      </c>
      <c r="J95" s="52">
        <f t="shared" si="6"/>
        <v>0.349690868481533</v>
      </c>
      <c r="K95" s="10">
        <v>78667</v>
      </c>
      <c r="L95" s="10">
        <v>40228</v>
      </c>
      <c r="M95" s="10">
        <v>55775</v>
      </c>
      <c r="N95" s="10">
        <v>72564</v>
      </c>
      <c r="O95" s="10">
        <v>58427</v>
      </c>
      <c r="P95" s="10">
        <v>67653</v>
      </c>
      <c r="Q95" s="10">
        <v>63082</v>
      </c>
      <c r="R95" s="10">
        <v>83526</v>
      </c>
      <c r="S95" s="10"/>
      <c r="T95" s="10"/>
      <c r="AH95">
        <v>55732</v>
      </c>
    </row>
    <row r="96" spans="4:34" ht="12.75">
      <c r="D96" t="s">
        <v>607</v>
      </c>
      <c r="E96">
        <v>14203</v>
      </c>
      <c r="F96">
        <v>11720</v>
      </c>
      <c r="G96">
        <v>19450</v>
      </c>
      <c r="H96">
        <v>18212</v>
      </c>
      <c r="I96">
        <v>9965</v>
      </c>
      <c r="J96" s="52">
        <f t="shared" si="6"/>
        <v>0.5471667032725676</v>
      </c>
      <c r="K96" s="10">
        <v>14633</v>
      </c>
      <c r="L96" s="10">
        <v>22160</v>
      </c>
      <c r="M96" s="10">
        <v>15701</v>
      </c>
      <c r="N96" s="10">
        <v>27732</v>
      </c>
      <c r="O96" s="10">
        <v>15178</v>
      </c>
      <c r="P96" s="10">
        <v>18126</v>
      </c>
      <c r="Q96" s="10">
        <v>17757</v>
      </c>
      <c r="R96" s="10">
        <v>19455</v>
      </c>
      <c r="S96" s="10"/>
      <c r="T96" s="10"/>
      <c r="AH96">
        <v>156463</v>
      </c>
    </row>
    <row r="97" spans="4:34" ht="12.75">
      <c r="D97" t="s">
        <v>45</v>
      </c>
      <c r="E97">
        <v>1032</v>
      </c>
      <c r="F97">
        <v>3132</v>
      </c>
      <c r="G97">
        <v>4138</v>
      </c>
      <c r="H97">
        <v>4472</v>
      </c>
      <c r="I97">
        <v>1904</v>
      </c>
      <c r="J97" s="52">
        <f t="shared" si="6"/>
        <v>0.4257602862254025</v>
      </c>
      <c r="K97" s="10">
        <v>193</v>
      </c>
      <c r="L97" s="10">
        <v>2398</v>
      </c>
      <c r="M97" s="10">
        <v>10865</v>
      </c>
      <c r="N97" s="10">
        <v>13217</v>
      </c>
      <c r="O97" s="10">
        <v>11893</v>
      </c>
      <c r="P97" s="10">
        <v>18138</v>
      </c>
      <c r="Q97" s="10">
        <v>16493</v>
      </c>
      <c r="R97" s="10">
        <v>23609</v>
      </c>
      <c r="S97" s="10"/>
      <c r="T97" s="10"/>
      <c r="AH97">
        <v>473647</v>
      </c>
    </row>
    <row r="98" spans="4:34" ht="12.75">
      <c r="D98" t="s">
        <v>399</v>
      </c>
      <c r="E98">
        <v>994629</v>
      </c>
      <c r="F98">
        <v>1007823</v>
      </c>
      <c r="G98">
        <v>580153</v>
      </c>
      <c r="H98">
        <v>946886</v>
      </c>
      <c r="I98">
        <v>334046</v>
      </c>
      <c r="J98" s="52">
        <f t="shared" si="6"/>
        <v>0.35278375643952914</v>
      </c>
      <c r="K98" s="10">
        <v>14660</v>
      </c>
      <c r="L98" s="10">
        <v>37080</v>
      </c>
      <c r="M98" s="10">
        <v>51262</v>
      </c>
      <c r="N98" s="10">
        <v>18191</v>
      </c>
      <c r="O98" s="10">
        <v>24509</v>
      </c>
      <c r="P98" s="10">
        <v>27354</v>
      </c>
      <c r="Q98" s="10">
        <v>34591</v>
      </c>
      <c r="R98" s="10">
        <v>50835</v>
      </c>
      <c r="S98" s="10"/>
      <c r="T98" s="10"/>
      <c r="AF98" s="13" t="s">
        <v>1375</v>
      </c>
      <c r="AG98" s="13"/>
      <c r="AH98" s="3">
        <f>SUM(AH80:AH97)</f>
        <v>1634908</v>
      </c>
    </row>
    <row r="99" spans="4:20" ht="12.75">
      <c r="D99" t="s">
        <v>472</v>
      </c>
      <c r="E99">
        <v>229</v>
      </c>
      <c r="F99">
        <v>0</v>
      </c>
      <c r="G99">
        <v>382</v>
      </c>
      <c r="H99">
        <v>3201</v>
      </c>
      <c r="I99">
        <v>1963</v>
      </c>
      <c r="J99" s="52">
        <f t="shared" si="6"/>
        <v>0.613245860668541</v>
      </c>
      <c r="K99" s="10">
        <v>849</v>
      </c>
      <c r="L99" s="10">
        <v>0</v>
      </c>
      <c r="M99" s="10">
        <v>380</v>
      </c>
      <c r="N99" s="10">
        <v>5555</v>
      </c>
      <c r="O99" s="10">
        <v>12268</v>
      </c>
      <c r="P99" s="10">
        <v>21077</v>
      </c>
      <c r="Q99" s="10">
        <v>14332</v>
      </c>
      <c r="R99" s="10">
        <v>16423</v>
      </c>
      <c r="S99" s="10"/>
      <c r="T99" s="10"/>
    </row>
    <row r="100" spans="4:31" ht="12.75">
      <c r="D100" t="s">
        <v>593</v>
      </c>
      <c r="E100">
        <v>48797</v>
      </c>
      <c r="F100">
        <v>50982</v>
      </c>
      <c r="G100">
        <v>43944</v>
      </c>
      <c r="H100">
        <v>89746</v>
      </c>
      <c r="I100">
        <v>32405</v>
      </c>
      <c r="J100" s="52">
        <f t="shared" si="6"/>
        <v>0.3610745882824861</v>
      </c>
      <c r="K100" s="10">
        <v>63259</v>
      </c>
      <c r="L100" s="10">
        <v>70926</v>
      </c>
      <c r="M100" s="10">
        <v>55732</v>
      </c>
      <c r="N100" s="10">
        <v>80737</v>
      </c>
      <c r="O100" s="10">
        <v>82129</v>
      </c>
      <c r="P100" s="10">
        <v>77103</v>
      </c>
      <c r="Q100" s="10">
        <v>65843</v>
      </c>
      <c r="R100" s="10">
        <v>179374</v>
      </c>
      <c r="S100" s="10"/>
      <c r="T100" s="10"/>
      <c r="AE100" t="s">
        <v>1251</v>
      </c>
    </row>
    <row r="101" spans="4:34" ht="12.75">
      <c r="D101" t="s">
        <v>774</v>
      </c>
      <c r="E101">
        <v>24104</v>
      </c>
      <c r="F101">
        <v>46940</v>
      </c>
      <c r="G101">
        <v>38591</v>
      </c>
      <c r="H101">
        <v>147057</v>
      </c>
      <c r="I101">
        <v>85557</v>
      </c>
      <c r="J101" s="52">
        <f t="shared" si="6"/>
        <v>0.5817948142556968</v>
      </c>
      <c r="K101" s="10">
        <v>282754</v>
      </c>
      <c r="L101" s="10">
        <v>222524</v>
      </c>
      <c r="M101" s="10">
        <v>156463</v>
      </c>
      <c r="N101" s="10">
        <v>140086</v>
      </c>
      <c r="O101" s="10">
        <v>122209</v>
      </c>
      <c r="P101" s="10">
        <v>79389</v>
      </c>
      <c r="Q101" s="10">
        <v>62674</v>
      </c>
      <c r="R101" s="10">
        <v>44749</v>
      </c>
      <c r="S101" s="10"/>
      <c r="T101" s="10"/>
      <c r="AH101">
        <v>474134</v>
      </c>
    </row>
    <row r="102" spans="4:20" ht="12.75">
      <c r="D102" t="s">
        <v>1014</v>
      </c>
      <c r="E102">
        <v>549847</v>
      </c>
      <c r="F102">
        <v>440973</v>
      </c>
      <c r="G102">
        <v>383590</v>
      </c>
      <c r="H102">
        <v>968496</v>
      </c>
      <c r="I102">
        <v>397377</v>
      </c>
      <c r="J102" s="52">
        <f t="shared" si="6"/>
        <v>0.4103031917529861</v>
      </c>
      <c r="K102" s="10">
        <v>269426</v>
      </c>
      <c r="L102" s="10">
        <v>254609</v>
      </c>
      <c r="M102" s="10">
        <v>473647</v>
      </c>
      <c r="N102" s="10">
        <v>257599</v>
      </c>
      <c r="O102" s="10">
        <v>163581</v>
      </c>
      <c r="P102" s="10">
        <v>158854</v>
      </c>
      <c r="Q102" s="10">
        <v>148471</v>
      </c>
      <c r="R102" s="10">
        <v>182559</v>
      </c>
      <c r="S102" s="10"/>
      <c r="T102" s="10"/>
    </row>
    <row r="103" spans="4:31" ht="12.75">
      <c r="D103" s="60" t="s">
        <v>1375</v>
      </c>
      <c r="E103" s="12">
        <f>SUM(E85:E102)</f>
        <v>2140085</v>
      </c>
      <c r="F103" s="12">
        <f>SUM(F85:F102)</f>
        <v>1926869</v>
      </c>
      <c r="G103" s="12">
        <f>SUM(G85:G102)</f>
        <v>1352540</v>
      </c>
      <c r="H103" s="12">
        <f>SUM(H85:H102)</f>
        <v>3108549</v>
      </c>
      <c r="I103" s="12">
        <f>SUM(I85:I102)</f>
        <v>1237637</v>
      </c>
      <c r="J103" s="52">
        <f t="shared" si="6"/>
        <v>0.39813977518128235</v>
      </c>
      <c r="K103" s="12">
        <f aca="true" t="shared" si="7" ref="K103:T103">SUM(K85:K102)</f>
        <v>1579128</v>
      </c>
      <c r="L103" s="12">
        <f t="shared" si="7"/>
        <v>1438795</v>
      </c>
      <c r="M103" s="12">
        <f t="shared" si="7"/>
        <v>1639657</v>
      </c>
      <c r="N103" s="12">
        <f t="shared" si="7"/>
        <v>1372705</v>
      </c>
      <c r="O103" s="12">
        <f t="shared" si="7"/>
        <v>1349599</v>
      </c>
      <c r="P103" s="21">
        <f t="shared" si="7"/>
        <v>1580915</v>
      </c>
      <c r="Q103" s="12">
        <f t="shared" si="7"/>
        <v>1527668</v>
      </c>
      <c r="R103" s="12">
        <f t="shared" si="7"/>
        <v>1840106</v>
      </c>
      <c r="S103" s="12">
        <f t="shared" si="7"/>
        <v>0</v>
      </c>
      <c r="T103" s="12">
        <f t="shared" si="7"/>
        <v>0</v>
      </c>
      <c r="AE103" t="s">
        <v>1269</v>
      </c>
    </row>
    <row r="104" spans="10:34" ht="12.75">
      <c r="J104" s="4"/>
      <c r="AH104">
        <v>0</v>
      </c>
    </row>
    <row r="105" spans="2:34" ht="12.75">
      <c r="B105" s="44" t="s">
        <v>1290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69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>
        <v>48252</v>
      </c>
    </row>
    <row r="106" spans="4:34" ht="12.75">
      <c r="D106" t="s">
        <v>131</v>
      </c>
      <c r="E106">
        <v>1175129</v>
      </c>
      <c r="F106">
        <v>1325277</v>
      </c>
      <c r="G106">
        <v>713716</v>
      </c>
      <c r="H106">
        <v>321469</v>
      </c>
      <c r="I106">
        <v>157492</v>
      </c>
      <c r="J106" s="52">
        <f aca="true" t="shared" si="8" ref="J106:J111">I106/H106</f>
        <v>0.48991349088092473</v>
      </c>
      <c r="K106">
        <v>0</v>
      </c>
      <c r="L106">
        <v>0</v>
      </c>
      <c r="M106">
        <v>0</v>
      </c>
      <c r="N106">
        <v>0</v>
      </c>
      <c r="O106">
        <v>0</v>
      </c>
      <c r="P106" s="10">
        <v>0</v>
      </c>
      <c r="Q106">
        <v>0</v>
      </c>
      <c r="R106">
        <v>499</v>
      </c>
      <c r="AH106">
        <v>362</v>
      </c>
    </row>
    <row r="107" spans="4:34" ht="12.75">
      <c r="D107" t="s">
        <v>810</v>
      </c>
      <c r="E107">
        <v>4690</v>
      </c>
      <c r="F107">
        <v>3614</v>
      </c>
      <c r="G107">
        <v>3836</v>
      </c>
      <c r="H107">
        <v>4292</v>
      </c>
      <c r="I107">
        <v>4082</v>
      </c>
      <c r="J107" s="52">
        <f t="shared" si="8"/>
        <v>0.951071761416589</v>
      </c>
      <c r="K107">
        <v>54150</v>
      </c>
      <c r="L107">
        <v>159557</v>
      </c>
      <c r="M107">
        <v>442197</v>
      </c>
      <c r="N107">
        <v>136231</v>
      </c>
      <c r="O107">
        <v>101924</v>
      </c>
      <c r="P107" s="10">
        <v>96555</v>
      </c>
      <c r="Q107">
        <v>127412</v>
      </c>
      <c r="R107">
        <v>118653</v>
      </c>
      <c r="AH107">
        <v>24965</v>
      </c>
    </row>
    <row r="108" spans="4:34" ht="12.75">
      <c r="D108" t="s">
        <v>1364</v>
      </c>
      <c r="E108">
        <v>0</v>
      </c>
      <c r="F108">
        <v>14312</v>
      </c>
      <c r="G108">
        <v>1730</v>
      </c>
      <c r="H108">
        <v>1631</v>
      </c>
      <c r="I108">
        <v>1631</v>
      </c>
      <c r="J108" s="52">
        <f t="shared" si="8"/>
        <v>1</v>
      </c>
      <c r="K108">
        <v>3680</v>
      </c>
      <c r="L108">
        <v>0</v>
      </c>
      <c r="M108">
        <v>0</v>
      </c>
      <c r="N108">
        <v>0</v>
      </c>
      <c r="O108">
        <v>0</v>
      </c>
      <c r="P108" s="10">
        <v>251</v>
      </c>
      <c r="Q108">
        <v>391</v>
      </c>
      <c r="R108">
        <v>196</v>
      </c>
      <c r="AH108">
        <v>3630</v>
      </c>
    </row>
    <row r="109" spans="4:34" ht="12.75">
      <c r="D109" t="s">
        <v>215</v>
      </c>
      <c r="E109">
        <v>1844712</v>
      </c>
      <c r="F109">
        <v>1679904</v>
      </c>
      <c r="G109">
        <v>1204237</v>
      </c>
      <c r="H109">
        <v>1796967</v>
      </c>
      <c r="I109">
        <v>1341367</v>
      </c>
      <c r="J109" s="52">
        <f t="shared" si="8"/>
        <v>0.7464616768143211</v>
      </c>
      <c r="K109">
        <v>1322370</v>
      </c>
      <c r="L109">
        <v>1049119</v>
      </c>
      <c r="M109">
        <v>1159820</v>
      </c>
      <c r="N109">
        <v>1195668</v>
      </c>
      <c r="O109">
        <v>1212637</v>
      </c>
      <c r="P109" s="10">
        <v>1349377</v>
      </c>
      <c r="Q109">
        <v>1071169</v>
      </c>
      <c r="R109">
        <v>1092572</v>
      </c>
      <c r="AH109">
        <v>226122</v>
      </c>
    </row>
    <row r="110" spans="4:34" ht="12.75">
      <c r="D110" t="s">
        <v>373</v>
      </c>
      <c r="E110">
        <v>60149</v>
      </c>
      <c r="F110">
        <v>39100</v>
      </c>
      <c r="G110">
        <v>37796</v>
      </c>
      <c r="H110">
        <v>6243</v>
      </c>
      <c r="I110">
        <v>5192</v>
      </c>
      <c r="J110" s="52">
        <f t="shared" si="8"/>
        <v>0.8316514496235784</v>
      </c>
      <c r="K110">
        <v>17522</v>
      </c>
      <c r="L110">
        <v>9308</v>
      </c>
      <c r="M110">
        <v>2950</v>
      </c>
      <c r="N110">
        <v>8511</v>
      </c>
      <c r="O110">
        <v>1739</v>
      </c>
      <c r="P110" s="10">
        <v>2124</v>
      </c>
      <c r="Q110">
        <v>4260</v>
      </c>
      <c r="R110">
        <v>153080</v>
      </c>
      <c r="AH110">
        <v>48439</v>
      </c>
    </row>
    <row r="111" spans="4:34" ht="12.75">
      <c r="D111" s="59" t="s">
        <v>1375</v>
      </c>
      <c r="E111" s="12">
        <f>SUM(E106:E110)</f>
        <v>3084680</v>
      </c>
      <c r="F111" s="12">
        <f>SUM(F106:F110)</f>
        <v>3062207</v>
      </c>
      <c r="G111" s="12">
        <f>SUM(G106:G110)</f>
        <v>1961315</v>
      </c>
      <c r="H111" s="12">
        <f>SUM(H106:H110)</f>
        <v>2130602</v>
      </c>
      <c r="I111" s="12">
        <f>SUM(I106:I110)</f>
        <v>1509764</v>
      </c>
      <c r="J111" s="52">
        <f t="shared" si="8"/>
        <v>0.7086091161089683</v>
      </c>
      <c r="K111" s="12">
        <f aca="true" t="shared" si="9" ref="K111:R111">SUM(K106:K110)</f>
        <v>1397722</v>
      </c>
      <c r="L111" s="12">
        <f t="shared" si="9"/>
        <v>1217984</v>
      </c>
      <c r="M111" s="12">
        <f t="shared" si="9"/>
        <v>1604967</v>
      </c>
      <c r="N111" s="12">
        <f t="shared" si="9"/>
        <v>1340410</v>
      </c>
      <c r="O111" s="12">
        <f t="shared" si="9"/>
        <v>1316300</v>
      </c>
      <c r="P111" s="12">
        <f t="shared" si="9"/>
        <v>1448307</v>
      </c>
      <c r="Q111" s="12">
        <f t="shared" si="9"/>
        <v>1203232</v>
      </c>
      <c r="R111" s="12">
        <f t="shared" si="9"/>
        <v>1365000</v>
      </c>
      <c r="AH111">
        <v>1462316</v>
      </c>
    </row>
    <row r="112" spans="10:34" ht="12.75">
      <c r="J112" s="4"/>
      <c r="AH112">
        <v>533515</v>
      </c>
    </row>
    <row r="113" spans="2:34" ht="12.75">
      <c r="B113" s="44" t="s">
        <v>1300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69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>
        <v>830170</v>
      </c>
    </row>
    <row r="114" spans="4:34" ht="12.75">
      <c r="D114" t="s">
        <v>153</v>
      </c>
      <c r="E114" s="10">
        <v>13494</v>
      </c>
      <c r="F114" s="10">
        <v>15753</v>
      </c>
      <c r="G114" s="10">
        <v>7845</v>
      </c>
      <c r="H114" s="10">
        <v>28692</v>
      </c>
      <c r="I114" s="10">
        <v>6614</v>
      </c>
      <c r="J114" s="52">
        <f>I114/H114</f>
        <v>0.23051721734281333</v>
      </c>
      <c r="K114" s="10">
        <v>12232</v>
      </c>
      <c r="L114" s="10">
        <v>11533</v>
      </c>
      <c r="M114" s="10">
        <v>21619</v>
      </c>
      <c r="N114">
        <v>11012</v>
      </c>
      <c r="O114">
        <v>13812</v>
      </c>
      <c r="P114" s="10">
        <v>13028</v>
      </c>
      <c r="Q114">
        <v>9692</v>
      </c>
      <c r="R114">
        <v>7639</v>
      </c>
      <c r="AG114" t="s">
        <v>1375</v>
      </c>
      <c r="AH114" s="3">
        <f>SUM(AH104:AH113)</f>
        <v>3177771</v>
      </c>
    </row>
    <row r="115" spans="4:18" ht="12.75">
      <c r="D115" t="s">
        <v>914</v>
      </c>
      <c r="E115" s="10">
        <v>11042</v>
      </c>
      <c r="F115" s="10">
        <v>14106</v>
      </c>
      <c r="G115" s="10">
        <v>11327</v>
      </c>
      <c r="H115" s="10">
        <v>21399</v>
      </c>
      <c r="I115" s="10">
        <v>9950</v>
      </c>
      <c r="J115" s="52">
        <f>I115/H115</f>
        <v>0.4649749988317211</v>
      </c>
      <c r="K115" s="10">
        <v>20188</v>
      </c>
      <c r="L115" s="10">
        <v>11006</v>
      </c>
      <c r="M115" s="10">
        <v>9571</v>
      </c>
      <c r="N115">
        <v>10992</v>
      </c>
      <c r="O115">
        <v>9629</v>
      </c>
      <c r="P115" s="10">
        <v>9265</v>
      </c>
      <c r="Q115">
        <v>3901</v>
      </c>
      <c r="R115">
        <v>5991</v>
      </c>
    </row>
    <row r="116" spans="4:31" ht="12.75">
      <c r="D116" t="s">
        <v>301</v>
      </c>
      <c r="E116" s="10">
        <v>106686</v>
      </c>
      <c r="F116" s="10">
        <v>129976</v>
      </c>
      <c r="G116" s="10">
        <v>186340</v>
      </c>
      <c r="H116" s="10">
        <v>977847</v>
      </c>
      <c r="I116" s="10">
        <v>355966</v>
      </c>
      <c r="J116" s="52">
        <f>I116/H116</f>
        <v>0.3640303646685013</v>
      </c>
      <c r="K116" s="10">
        <v>207</v>
      </c>
      <c r="L116" s="10">
        <v>3898</v>
      </c>
      <c r="M116" s="10">
        <v>2327</v>
      </c>
      <c r="N116">
        <v>1284</v>
      </c>
      <c r="O116">
        <v>1436</v>
      </c>
      <c r="P116" s="10">
        <v>5124</v>
      </c>
      <c r="Q116">
        <v>1688</v>
      </c>
      <c r="R116">
        <v>924</v>
      </c>
      <c r="AE116" t="s">
        <v>1287</v>
      </c>
    </row>
    <row r="117" spans="4:34" ht="12.75">
      <c r="D117" t="s">
        <v>49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52"/>
      <c r="K117" s="10">
        <v>0</v>
      </c>
      <c r="L117" s="10">
        <v>0</v>
      </c>
      <c r="M117" s="10">
        <v>0</v>
      </c>
      <c r="N117">
        <v>0</v>
      </c>
      <c r="O117">
        <v>0</v>
      </c>
      <c r="P117" s="10">
        <v>0</v>
      </c>
      <c r="Q117">
        <v>0</v>
      </c>
      <c r="R117">
        <v>0</v>
      </c>
      <c r="AH117">
        <v>0</v>
      </c>
    </row>
    <row r="118" spans="4:34" ht="12.75">
      <c r="D118" t="s">
        <v>1349</v>
      </c>
      <c r="E118" s="10">
        <v>10111</v>
      </c>
      <c r="F118" s="10">
        <v>20188</v>
      </c>
      <c r="G118" s="10">
        <v>13280</v>
      </c>
      <c r="H118" s="10">
        <v>16975</v>
      </c>
      <c r="I118" s="10">
        <v>16975</v>
      </c>
      <c r="J118" s="52">
        <f>I118/H118</f>
        <v>1</v>
      </c>
      <c r="K118" s="10">
        <v>36637</v>
      </c>
      <c r="L118" s="10">
        <v>770</v>
      </c>
      <c r="M118" s="10">
        <v>16430</v>
      </c>
      <c r="N118">
        <v>11666</v>
      </c>
      <c r="O118">
        <v>0</v>
      </c>
      <c r="P118" s="10">
        <v>0</v>
      </c>
      <c r="Q118">
        <v>975</v>
      </c>
      <c r="R118">
        <v>30704</v>
      </c>
      <c r="AH118">
        <v>442197</v>
      </c>
    </row>
    <row r="119" spans="4:34" ht="12.75">
      <c r="D119" t="s">
        <v>811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52"/>
      <c r="K119" s="10">
        <v>0</v>
      </c>
      <c r="L119" s="10">
        <v>0</v>
      </c>
      <c r="M119" s="10">
        <v>0</v>
      </c>
      <c r="N119">
        <v>0</v>
      </c>
      <c r="O119">
        <v>0</v>
      </c>
      <c r="P119" s="10">
        <v>0</v>
      </c>
      <c r="Q119">
        <v>0</v>
      </c>
      <c r="R119">
        <v>0</v>
      </c>
      <c r="AH119">
        <v>0</v>
      </c>
    </row>
    <row r="120" spans="4:34" ht="12.75">
      <c r="D120" t="s">
        <v>505</v>
      </c>
      <c r="E120" s="10">
        <v>73802</v>
      </c>
      <c r="F120" s="10">
        <v>54230</v>
      </c>
      <c r="G120" s="10">
        <v>12217</v>
      </c>
      <c r="H120" s="10">
        <v>40397</v>
      </c>
      <c r="I120" s="10">
        <v>24696</v>
      </c>
      <c r="J120" s="52">
        <f aca="true" t="shared" si="10" ref="J120:J127">I120/H120</f>
        <v>0.6113325246924276</v>
      </c>
      <c r="K120" s="10">
        <v>92871</v>
      </c>
      <c r="L120" s="10">
        <v>59761</v>
      </c>
      <c r="M120" s="10">
        <v>57808</v>
      </c>
      <c r="N120">
        <v>70506</v>
      </c>
      <c r="O120">
        <v>64543</v>
      </c>
      <c r="P120" s="10">
        <v>47169</v>
      </c>
      <c r="Q120">
        <v>49620</v>
      </c>
      <c r="R120">
        <v>50442</v>
      </c>
      <c r="AH120">
        <v>1159820</v>
      </c>
    </row>
    <row r="121" spans="4:34" ht="12.75">
      <c r="D121" t="s">
        <v>1474</v>
      </c>
      <c r="E121" s="10">
        <v>1655338</v>
      </c>
      <c r="F121" s="10">
        <v>2839740</v>
      </c>
      <c r="G121" s="10">
        <v>2596342</v>
      </c>
      <c r="H121" s="10">
        <v>5916333</v>
      </c>
      <c r="I121" s="10">
        <v>2633168</v>
      </c>
      <c r="J121" s="52">
        <f t="shared" si="10"/>
        <v>0.44506757817722564</v>
      </c>
      <c r="K121" s="10">
        <v>3572</v>
      </c>
      <c r="L121" s="10">
        <v>242</v>
      </c>
      <c r="M121" s="10">
        <v>1581</v>
      </c>
      <c r="N121">
        <v>1284</v>
      </c>
      <c r="O121">
        <v>0</v>
      </c>
      <c r="P121" s="10">
        <v>0</v>
      </c>
      <c r="Q121">
        <v>0</v>
      </c>
      <c r="R121">
        <v>0</v>
      </c>
      <c r="AH121">
        <v>2950</v>
      </c>
    </row>
    <row r="122" spans="4:34" ht="12.75">
      <c r="D122" t="s">
        <v>280</v>
      </c>
      <c r="E122" s="10">
        <v>34335</v>
      </c>
      <c r="F122" s="10">
        <v>41737</v>
      </c>
      <c r="G122" s="10">
        <v>26757</v>
      </c>
      <c r="H122" s="10">
        <v>4659</v>
      </c>
      <c r="I122" s="10">
        <v>3862</v>
      </c>
      <c r="J122" s="52">
        <f t="shared" si="10"/>
        <v>0.8289332474779996</v>
      </c>
      <c r="K122" s="10">
        <v>44701</v>
      </c>
      <c r="L122" s="10">
        <v>60617</v>
      </c>
      <c r="M122" s="10">
        <v>45315</v>
      </c>
      <c r="N122">
        <v>72272</v>
      </c>
      <c r="O122">
        <v>84948</v>
      </c>
      <c r="P122" s="10">
        <v>65226</v>
      </c>
      <c r="Q122">
        <v>62137</v>
      </c>
      <c r="R122">
        <v>62332</v>
      </c>
      <c r="AG122" t="s">
        <v>1375</v>
      </c>
      <c r="AH122" s="3">
        <f>SUM(AH117:AH121)</f>
        <v>1604967</v>
      </c>
    </row>
    <row r="123" spans="4:18" ht="12.75">
      <c r="D123" t="s">
        <v>272</v>
      </c>
      <c r="E123" s="10">
        <v>63457</v>
      </c>
      <c r="F123" s="10">
        <v>92023</v>
      </c>
      <c r="G123" s="10">
        <v>46635</v>
      </c>
      <c r="H123" s="10">
        <v>157634</v>
      </c>
      <c r="I123" s="10">
        <v>57339</v>
      </c>
      <c r="J123" s="52">
        <f t="shared" si="10"/>
        <v>0.3637476686501643</v>
      </c>
      <c r="K123" s="10">
        <v>125717</v>
      </c>
      <c r="L123" s="10">
        <v>113434</v>
      </c>
      <c r="M123" s="10">
        <v>150007</v>
      </c>
      <c r="N123">
        <v>262083</v>
      </c>
      <c r="O123">
        <v>161719</v>
      </c>
      <c r="P123" s="10">
        <v>101576</v>
      </c>
      <c r="Q123">
        <v>222309</v>
      </c>
      <c r="R123">
        <v>187929</v>
      </c>
    </row>
    <row r="124" spans="4:31" ht="12.75">
      <c r="D124" t="s">
        <v>1096</v>
      </c>
      <c r="E124" s="10">
        <v>35286</v>
      </c>
      <c r="F124" s="10">
        <v>54386</v>
      </c>
      <c r="G124" s="10">
        <v>34427</v>
      </c>
      <c r="H124" s="10">
        <v>75399</v>
      </c>
      <c r="I124" s="10">
        <v>25880</v>
      </c>
      <c r="J124" s="52">
        <f t="shared" si="10"/>
        <v>0.3432406265335084</v>
      </c>
      <c r="K124" s="10">
        <v>67778</v>
      </c>
      <c r="L124" s="10">
        <v>40342</v>
      </c>
      <c r="M124" s="10">
        <v>30843</v>
      </c>
      <c r="N124">
        <v>35379</v>
      </c>
      <c r="O124">
        <v>41882</v>
      </c>
      <c r="P124" s="10">
        <v>18930</v>
      </c>
      <c r="Q124">
        <v>7098</v>
      </c>
      <c r="R124">
        <v>14425</v>
      </c>
      <c r="AE124" t="s">
        <v>1297</v>
      </c>
    </row>
    <row r="125" spans="4:34" ht="12.75">
      <c r="D125" t="s">
        <v>466</v>
      </c>
      <c r="E125" s="10">
        <v>7649</v>
      </c>
      <c r="F125" s="10">
        <v>9786</v>
      </c>
      <c r="G125" s="10">
        <v>5193</v>
      </c>
      <c r="H125" s="10">
        <v>18022</v>
      </c>
      <c r="I125" s="10">
        <v>6717</v>
      </c>
      <c r="J125" s="52">
        <f t="shared" si="10"/>
        <v>0.37271113084008434</v>
      </c>
      <c r="K125" s="10">
        <v>21871</v>
      </c>
      <c r="L125" s="10">
        <v>14544</v>
      </c>
      <c r="M125" s="10">
        <v>6173</v>
      </c>
      <c r="N125">
        <v>18518</v>
      </c>
      <c r="O125">
        <v>16741</v>
      </c>
      <c r="P125" s="10">
        <v>23666</v>
      </c>
      <c r="Q125">
        <v>11277</v>
      </c>
      <c r="R125">
        <v>22382</v>
      </c>
      <c r="AH125">
        <v>21619</v>
      </c>
    </row>
    <row r="126" spans="4:34" ht="12.75">
      <c r="D126" t="s">
        <v>457</v>
      </c>
      <c r="E126" s="10">
        <v>1094</v>
      </c>
      <c r="F126" s="10">
        <v>0</v>
      </c>
      <c r="G126" s="10">
        <v>0</v>
      </c>
      <c r="H126" s="10">
        <v>752</v>
      </c>
      <c r="I126" s="10">
        <v>752</v>
      </c>
      <c r="J126" s="52">
        <f t="shared" si="10"/>
        <v>1</v>
      </c>
      <c r="K126" s="10">
        <v>3086</v>
      </c>
      <c r="L126" s="10">
        <v>1486</v>
      </c>
      <c r="M126" s="10">
        <v>495</v>
      </c>
      <c r="N126">
        <v>9414</v>
      </c>
      <c r="O126">
        <v>14651</v>
      </c>
      <c r="P126" s="10">
        <v>18079</v>
      </c>
      <c r="Q126">
        <v>18479</v>
      </c>
      <c r="R126">
        <v>24896</v>
      </c>
      <c r="AH126">
        <v>9571</v>
      </c>
    </row>
    <row r="127" spans="4:34" ht="12.75">
      <c r="D127" t="s">
        <v>213</v>
      </c>
      <c r="E127" s="10">
        <v>91964</v>
      </c>
      <c r="F127" s="10">
        <v>66215</v>
      </c>
      <c r="G127" s="10">
        <v>447382</v>
      </c>
      <c r="H127" s="10">
        <v>2363231</v>
      </c>
      <c r="I127" s="10">
        <v>885342</v>
      </c>
      <c r="J127" s="52">
        <f t="shared" si="10"/>
        <v>0.3746320186219629</v>
      </c>
      <c r="K127" s="10">
        <v>15679</v>
      </c>
      <c r="L127" s="10">
        <v>13533</v>
      </c>
      <c r="M127" s="10">
        <v>13455</v>
      </c>
      <c r="N127">
        <v>0</v>
      </c>
      <c r="O127">
        <v>0</v>
      </c>
      <c r="P127" s="10">
        <v>0</v>
      </c>
      <c r="Q127">
        <v>0</v>
      </c>
      <c r="R127">
        <v>0</v>
      </c>
      <c r="AH127">
        <v>2327</v>
      </c>
    </row>
    <row r="128" spans="4:34" ht="12.75">
      <c r="D128" t="s">
        <v>235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52"/>
      <c r="K128" s="10">
        <v>0</v>
      </c>
      <c r="L128" s="10">
        <v>0</v>
      </c>
      <c r="M128" s="10">
        <v>1740</v>
      </c>
      <c r="N128">
        <v>0</v>
      </c>
      <c r="O128">
        <v>0</v>
      </c>
      <c r="P128" s="10">
        <v>0</v>
      </c>
      <c r="Q128">
        <v>0</v>
      </c>
      <c r="R128">
        <v>244</v>
      </c>
      <c r="AH128">
        <v>0</v>
      </c>
    </row>
    <row r="129" spans="4:34" ht="12.75">
      <c r="D129" t="s">
        <v>487</v>
      </c>
      <c r="E129" s="10">
        <v>73004</v>
      </c>
      <c r="F129" s="10">
        <v>57719</v>
      </c>
      <c r="G129" s="10">
        <v>5393</v>
      </c>
      <c r="H129" s="10">
        <v>19818</v>
      </c>
      <c r="I129" s="10">
        <v>16872</v>
      </c>
      <c r="J129" s="52">
        <f>I129/H129</f>
        <v>0.8513472600666061</v>
      </c>
      <c r="K129" s="10">
        <v>29898</v>
      </c>
      <c r="L129" s="10">
        <v>21765</v>
      </c>
      <c r="M129" s="10">
        <v>12835</v>
      </c>
      <c r="N129">
        <v>47975</v>
      </c>
      <c r="O129">
        <v>58571</v>
      </c>
      <c r="P129" s="10">
        <v>60066</v>
      </c>
      <c r="Q129">
        <v>58170</v>
      </c>
      <c r="R129">
        <v>79119</v>
      </c>
      <c r="AH129">
        <v>16430</v>
      </c>
    </row>
    <row r="130" spans="4:34" ht="12.75">
      <c r="D130" t="s">
        <v>462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52"/>
      <c r="K130" s="10">
        <v>0</v>
      </c>
      <c r="L130" s="10">
        <v>0</v>
      </c>
      <c r="M130" s="10">
        <v>0</v>
      </c>
      <c r="N130">
        <v>0</v>
      </c>
      <c r="O130">
        <v>0</v>
      </c>
      <c r="P130" s="10">
        <v>0</v>
      </c>
      <c r="Q130">
        <v>0</v>
      </c>
      <c r="R130">
        <v>0</v>
      </c>
      <c r="AH130">
        <v>0</v>
      </c>
    </row>
    <row r="131" spans="4:34" ht="12.75">
      <c r="D131" t="s">
        <v>702</v>
      </c>
      <c r="E131" s="10">
        <v>766</v>
      </c>
      <c r="F131" s="10">
        <v>763</v>
      </c>
      <c r="G131" s="10">
        <v>0</v>
      </c>
      <c r="H131" s="10">
        <v>3994</v>
      </c>
      <c r="I131" s="10">
        <v>1518</v>
      </c>
      <c r="J131" s="52">
        <f>I131/H131</f>
        <v>0.3800701051577366</v>
      </c>
      <c r="K131" s="10">
        <v>0</v>
      </c>
      <c r="L131" s="10">
        <v>331</v>
      </c>
      <c r="M131" s="10">
        <v>0</v>
      </c>
      <c r="N131">
        <v>0</v>
      </c>
      <c r="O131">
        <v>0</v>
      </c>
      <c r="P131" s="10">
        <v>0</v>
      </c>
      <c r="Q131">
        <v>0</v>
      </c>
      <c r="R131">
        <v>0</v>
      </c>
      <c r="AH131">
        <v>57808</v>
      </c>
    </row>
    <row r="132" spans="4:34" ht="12.75">
      <c r="D132" t="s">
        <v>516</v>
      </c>
      <c r="E132" s="10">
        <v>1722981</v>
      </c>
      <c r="F132" s="10">
        <v>2245454</v>
      </c>
      <c r="G132" s="10">
        <v>1509261</v>
      </c>
      <c r="H132" s="10">
        <v>3050968</v>
      </c>
      <c r="I132" s="10">
        <v>1016948</v>
      </c>
      <c r="J132" s="52">
        <f>I132/H132</f>
        <v>0.33331978572046644</v>
      </c>
      <c r="K132" s="10">
        <v>1169</v>
      </c>
      <c r="L132" s="10">
        <v>2962</v>
      </c>
      <c r="M132" s="10">
        <v>4862</v>
      </c>
      <c r="N132">
        <v>1762</v>
      </c>
      <c r="O132">
        <v>8991</v>
      </c>
      <c r="P132" s="10">
        <v>0</v>
      </c>
      <c r="Q132">
        <v>0</v>
      </c>
      <c r="R132">
        <v>0</v>
      </c>
      <c r="AH132">
        <v>1581</v>
      </c>
    </row>
    <row r="133" spans="4:34" ht="12.75">
      <c r="D133" t="s">
        <v>917</v>
      </c>
      <c r="E133" s="10">
        <v>13941</v>
      </c>
      <c r="F133" s="10">
        <v>26159</v>
      </c>
      <c r="G133" s="10">
        <v>6015</v>
      </c>
      <c r="H133" s="10">
        <v>19919</v>
      </c>
      <c r="I133" s="10">
        <v>13483</v>
      </c>
      <c r="J133" s="52">
        <f>I133/H133</f>
        <v>0.676891410211356</v>
      </c>
      <c r="K133" s="10">
        <v>25050</v>
      </c>
      <c r="L133" s="10">
        <v>29992</v>
      </c>
      <c r="M133" s="10">
        <v>29473</v>
      </c>
      <c r="N133">
        <v>40513</v>
      </c>
      <c r="O133">
        <v>22365</v>
      </c>
      <c r="P133" s="10">
        <v>43237</v>
      </c>
      <c r="Q133">
        <v>25948</v>
      </c>
      <c r="R133">
        <v>16192</v>
      </c>
      <c r="AH133">
        <v>45315</v>
      </c>
    </row>
    <row r="134" spans="4:34" ht="12.75">
      <c r="D134" t="s">
        <v>1479</v>
      </c>
      <c r="E134" s="10">
        <v>1579498</v>
      </c>
      <c r="F134" s="10">
        <v>1723383</v>
      </c>
      <c r="G134" s="10">
        <v>2371401</v>
      </c>
      <c r="H134" s="10">
        <v>3500968</v>
      </c>
      <c r="I134" s="10">
        <v>1723568</v>
      </c>
      <c r="J134" s="52">
        <f>I134/H134</f>
        <v>0.4923118406109396</v>
      </c>
      <c r="K134" s="10">
        <v>43105</v>
      </c>
      <c r="L134" s="10">
        <v>61669</v>
      </c>
      <c r="M134" s="10">
        <v>52264</v>
      </c>
      <c r="N134">
        <v>66080</v>
      </c>
      <c r="O134">
        <v>35381</v>
      </c>
      <c r="P134" s="10">
        <v>41839</v>
      </c>
      <c r="Q134">
        <v>41157</v>
      </c>
      <c r="R134">
        <v>42947</v>
      </c>
      <c r="AH134">
        <v>150007</v>
      </c>
    </row>
    <row r="135" spans="4:34" ht="12.75">
      <c r="D135" t="s">
        <v>1086</v>
      </c>
      <c r="E135" s="10">
        <v>50052</v>
      </c>
      <c r="F135" s="10">
        <v>34237</v>
      </c>
      <c r="G135" s="10">
        <v>8285</v>
      </c>
      <c r="H135" s="10">
        <v>35593</v>
      </c>
      <c r="I135" s="10">
        <v>15558</v>
      </c>
      <c r="J135" s="52">
        <f>I135/H135</f>
        <v>0.43710842019498214</v>
      </c>
      <c r="K135" s="10">
        <v>29188</v>
      </c>
      <c r="L135" s="10">
        <v>29052</v>
      </c>
      <c r="M135" s="10">
        <v>20433</v>
      </c>
      <c r="N135">
        <v>18732</v>
      </c>
      <c r="O135">
        <v>21702</v>
      </c>
      <c r="P135" s="10">
        <v>43047</v>
      </c>
      <c r="Q135">
        <v>41907</v>
      </c>
      <c r="R135">
        <v>54545</v>
      </c>
      <c r="AH135">
        <v>30843</v>
      </c>
    </row>
    <row r="136" spans="4:18" ht="12.75">
      <c r="D136" t="s">
        <v>1478</v>
      </c>
      <c r="E136" s="10"/>
      <c r="F136" s="10"/>
      <c r="G136" s="10"/>
      <c r="H136" s="10"/>
      <c r="I136" s="10" t="s">
        <v>16</v>
      </c>
      <c r="J136" s="52"/>
      <c r="K136" s="10">
        <v>0</v>
      </c>
      <c r="L136" s="10">
        <v>0</v>
      </c>
      <c r="M136" s="10">
        <v>0</v>
      </c>
      <c r="N136">
        <v>0</v>
      </c>
      <c r="O136">
        <v>0</v>
      </c>
      <c r="P136" s="10">
        <v>0</v>
      </c>
      <c r="Q136">
        <v>0</v>
      </c>
      <c r="R136">
        <v>0</v>
      </c>
    </row>
    <row r="137" spans="4:34" ht="12.75">
      <c r="D137" t="s">
        <v>148</v>
      </c>
      <c r="E137" s="10">
        <v>841</v>
      </c>
      <c r="F137" s="10">
        <v>203</v>
      </c>
      <c r="G137" s="10">
        <v>0</v>
      </c>
      <c r="H137" s="10">
        <v>0</v>
      </c>
      <c r="I137" s="10">
        <v>0</v>
      </c>
      <c r="J137" s="52"/>
      <c r="K137" s="10">
        <v>7981</v>
      </c>
      <c r="L137" s="10">
        <v>8837</v>
      </c>
      <c r="M137" s="10">
        <v>21248</v>
      </c>
      <c r="N137">
        <v>10174</v>
      </c>
      <c r="O137">
        <v>85821</v>
      </c>
      <c r="P137" s="10">
        <v>19148</v>
      </c>
      <c r="Q137">
        <v>11729</v>
      </c>
      <c r="R137">
        <v>18760</v>
      </c>
      <c r="AH137">
        <v>6173</v>
      </c>
    </row>
    <row r="138" spans="4:34" ht="12.75">
      <c r="D138" t="s">
        <v>381</v>
      </c>
      <c r="E138" s="10">
        <v>1900127</v>
      </c>
      <c r="F138" s="10">
        <v>1764992</v>
      </c>
      <c r="G138" s="10">
        <v>1971364</v>
      </c>
      <c r="H138" s="10">
        <v>1923634</v>
      </c>
      <c r="I138" s="10">
        <v>1580726</v>
      </c>
      <c r="J138" s="52">
        <f>I138/H138</f>
        <v>0.8217394785078659</v>
      </c>
      <c r="K138" s="10">
        <v>1531950</v>
      </c>
      <c r="L138" s="10">
        <v>1579427</v>
      </c>
      <c r="M138" s="10">
        <v>1207280</v>
      </c>
      <c r="N138">
        <v>1366255</v>
      </c>
      <c r="O138">
        <v>1764131</v>
      </c>
      <c r="P138" s="10">
        <v>1044002</v>
      </c>
      <c r="Q138">
        <v>1040958</v>
      </c>
      <c r="R138">
        <v>891633</v>
      </c>
      <c r="AH138">
        <v>499</v>
      </c>
    </row>
    <row r="139" spans="4:34" ht="12.75">
      <c r="D139" t="s">
        <v>867</v>
      </c>
      <c r="E139" s="10">
        <v>5217</v>
      </c>
      <c r="F139" s="10">
        <v>14866</v>
      </c>
      <c r="G139" s="10">
        <v>20360</v>
      </c>
      <c r="H139" s="10">
        <v>73296</v>
      </c>
      <c r="I139" s="10">
        <v>26097</v>
      </c>
      <c r="J139" s="52">
        <f>I139/H139</f>
        <v>0.3560494433529797</v>
      </c>
      <c r="K139" s="10">
        <v>77679</v>
      </c>
      <c r="L139" s="10">
        <v>91521</v>
      </c>
      <c r="M139" s="10">
        <v>93145</v>
      </c>
      <c r="N139">
        <v>122218</v>
      </c>
      <c r="O139">
        <v>91603</v>
      </c>
      <c r="P139" s="10">
        <v>60388</v>
      </c>
      <c r="Q139">
        <v>119846</v>
      </c>
      <c r="R139">
        <v>98012</v>
      </c>
      <c r="AH139">
        <v>13455</v>
      </c>
    </row>
    <row r="140" spans="4:34" ht="12.75">
      <c r="D140" t="s">
        <v>1360</v>
      </c>
      <c r="E140" s="10">
        <v>2997066</v>
      </c>
      <c r="F140" s="10">
        <v>4199095</v>
      </c>
      <c r="G140" s="10">
        <v>4748436</v>
      </c>
      <c r="H140" s="10">
        <v>12336272</v>
      </c>
      <c r="I140" s="10">
        <v>4816427</v>
      </c>
      <c r="J140" s="52">
        <f>I140/H140</f>
        <v>0.3904280807037977</v>
      </c>
      <c r="K140" s="10">
        <v>4535855</v>
      </c>
      <c r="L140" s="10">
        <v>4121462</v>
      </c>
      <c r="M140" s="10">
        <v>4144356</v>
      </c>
      <c r="N140">
        <v>3832209</v>
      </c>
      <c r="O140">
        <v>3680409</v>
      </c>
      <c r="P140" s="10">
        <v>3145467</v>
      </c>
      <c r="Q140">
        <v>2559827</v>
      </c>
      <c r="R140">
        <v>2615030</v>
      </c>
      <c r="AH140">
        <v>1740</v>
      </c>
    </row>
    <row r="141" spans="4:34" ht="12.75">
      <c r="D141" t="s">
        <v>564</v>
      </c>
      <c r="E141" s="10">
        <v>0</v>
      </c>
      <c r="F141" s="10">
        <v>4393</v>
      </c>
      <c r="G141" s="10">
        <v>0</v>
      </c>
      <c r="H141" s="10">
        <v>0</v>
      </c>
      <c r="I141" s="10">
        <v>0</v>
      </c>
      <c r="J141" s="52">
        <v>0</v>
      </c>
      <c r="K141" s="10">
        <v>0</v>
      </c>
      <c r="L141" s="10">
        <v>0</v>
      </c>
      <c r="M141" s="10">
        <v>0</v>
      </c>
      <c r="N141">
        <v>0</v>
      </c>
      <c r="O141">
        <v>603</v>
      </c>
      <c r="P141" s="10">
        <v>169673</v>
      </c>
      <c r="Q141">
        <v>476563</v>
      </c>
      <c r="R141">
        <v>389650</v>
      </c>
      <c r="AH141">
        <v>12835</v>
      </c>
    </row>
    <row r="142" spans="4:34" ht="12.75">
      <c r="D142" t="s">
        <v>126</v>
      </c>
      <c r="E142" s="10">
        <v>0</v>
      </c>
      <c r="F142" s="10">
        <v>0</v>
      </c>
      <c r="G142" s="10">
        <v>2041</v>
      </c>
      <c r="H142" s="10">
        <v>0</v>
      </c>
      <c r="I142" s="10">
        <v>0</v>
      </c>
      <c r="J142" s="52"/>
      <c r="K142" s="10">
        <v>0</v>
      </c>
      <c r="L142" s="10">
        <v>0</v>
      </c>
      <c r="M142" s="10">
        <v>219</v>
      </c>
      <c r="N142">
        <v>609</v>
      </c>
      <c r="O142">
        <v>276</v>
      </c>
      <c r="P142" s="10">
        <v>2482</v>
      </c>
      <c r="Q142">
        <v>9434</v>
      </c>
      <c r="R142">
        <v>1521</v>
      </c>
      <c r="AH142">
        <v>0</v>
      </c>
    </row>
    <row r="143" spans="4:34" ht="12.75">
      <c r="D143" t="s">
        <v>611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52"/>
      <c r="K143" s="10">
        <v>522</v>
      </c>
      <c r="L143" s="10">
        <v>318</v>
      </c>
      <c r="M143" s="10">
        <v>510</v>
      </c>
      <c r="N143">
        <v>275</v>
      </c>
      <c r="O143">
        <v>0</v>
      </c>
      <c r="P143" s="10">
        <v>646</v>
      </c>
      <c r="Q143">
        <v>2404</v>
      </c>
      <c r="R143">
        <v>0</v>
      </c>
      <c r="AH143">
        <v>0</v>
      </c>
    </row>
    <row r="144" spans="4:34" ht="12.75">
      <c r="D144" t="s">
        <v>546</v>
      </c>
      <c r="E144" s="10">
        <v>0</v>
      </c>
      <c r="F144" s="10">
        <v>0</v>
      </c>
      <c r="G144" s="10">
        <v>453</v>
      </c>
      <c r="H144" s="10">
        <v>1725</v>
      </c>
      <c r="I144" s="10">
        <v>473</v>
      </c>
      <c r="J144" s="52">
        <f>I144/H144</f>
        <v>0.27420289855072466</v>
      </c>
      <c r="K144" s="10">
        <v>1363</v>
      </c>
      <c r="L144" s="10">
        <v>341</v>
      </c>
      <c r="M144" s="10">
        <v>246</v>
      </c>
      <c r="N144">
        <v>10714</v>
      </c>
      <c r="O144">
        <v>31716</v>
      </c>
      <c r="P144" s="10">
        <v>42973</v>
      </c>
      <c r="Q144">
        <v>10909</v>
      </c>
      <c r="R144">
        <v>9001</v>
      </c>
      <c r="AH144">
        <v>0</v>
      </c>
    </row>
    <row r="145" spans="4:34" ht="12.75">
      <c r="D145" t="s">
        <v>600</v>
      </c>
      <c r="E145" s="10">
        <v>2759387</v>
      </c>
      <c r="F145" s="10">
        <v>2475255</v>
      </c>
      <c r="G145" s="10">
        <v>3051066</v>
      </c>
      <c r="H145" s="10">
        <v>4547678</v>
      </c>
      <c r="I145" s="10">
        <v>2869690</v>
      </c>
      <c r="J145" s="52">
        <f>I145/H145</f>
        <v>0.6310231287263522</v>
      </c>
      <c r="K145" s="10">
        <v>4299482</v>
      </c>
      <c r="L145" s="10">
        <v>4420343</v>
      </c>
      <c r="M145" s="10">
        <v>5055105</v>
      </c>
      <c r="N145">
        <v>5537830</v>
      </c>
      <c r="O145">
        <v>4198706</v>
      </c>
      <c r="P145" s="10">
        <v>4124582</v>
      </c>
      <c r="Q145">
        <v>3743049</v>
      </c>
      <c r="R145">
        <v>3196890</v>
      </c>
      <c r="AH145">
        <v>4862</v>
      </c>
    </row>
    <row r="146" spans="4:34" ht="12.75">
      <c r="D146" s="59" t="s">
        <v>1375</v>
      </c>
      <c r="E146" s="12">
        <f>SUM(E114:E145)</f>
        <v>13207138</v>
      </c>
      <c r="F146" s="12">
        <f>SUM(F114:F145)</f>
        <v>15884659</v>
      </c>
      <c r="G146" s="12">
        <f>SUM(G114:G145)</f>
        <v>17081820</v>
      </c>
      <c r="H146" s="12">
        <f>SUM(H114:H145)</f>
        <v>35135205</v>
      </c>
      <c r="I146" s="12">
        <f>SUM(I114:I145)</f>
        <v>16108621</v>
      </c>
      <c r="J146" s="52">
        <f>I146/H146</f>
        <v>0.4584752244934959</v>
      </c>
      <c r="K146" s="12">
        <f aca="true" t="shared" si="11" ref="K146:R146">SUM(K114:K145)</f>
        <v>11027781</v>
      </c>
      <c r="L146" s="12">
        <f t="shared" si="11"/>
        <v>10699186</v>
      </c>
      <c r="M146" s="12">
        <f t="shared" si="11"/>
        <v>10999340</v>
      </c>
      <c r="N146" s="12">
        <f t="shared" si="11"/>
        <v>11559756</v>
      </c>
      <c r="O146" s="12">
        <f t="shared" si="11"/>
        <v>10409636</v>
      </c>
      <c r="P146" s="12">
        <f t="shared" si="11"/>
        <v>9099613</v>
      </c>
      <c r="Q146" s="12">
        <f t="shared" si="11"/>
        <v>8529077</v>
      </c>
      <c r="R146" s="12">
        <f t="shared" si="11"/>
        <v>7821208</v>
      </c>
      <c r="AH146">
        <v>29473</v>
      </c>
    </row>
    <row r="147" ht="12.75">
      <c r="J147" s="4"/>
    </row>
    <row r="148" spans="2:34" ht="12.75">
      <c r="B148" s="44" t="s">
        <v>1308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69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>
        <v>52264</v>
      </c>
    </row>
    <row r="149" spans="4:34" ht="12.75">
      <c r="D149" t="s">
        <v>720</v>
      </c>
      <c r="E149">
        <v>15769</v>
      </c>
      <c r="F149">
        <v>1801</v>
      </c>
      <c r="G149">
        <v>556</v>
      </c>
      <c r="H149">
        <v>2165</v>
      </c>
      <c r="I149">
        <v>1157</v>
      </c>
      <c r="J149" s="52">
        <f>I149/H149</f>
        <v>0.5344110854503464</v>
      </c>
      <c r="K149">
        <v>0</v>
      </c>
      <c r="L149">
        <v>0</v>
      </c>
      <c r="M149">
        <v>7682</v>
      </c>
      <c r="N149">
        <v>1701</v>
      </c>
      <c r="O149">
        <v>1587</v>
      </c>
      <c r="P149" s="10">
        <v>3085</v>
      </c>
      <c r="Q149">
        <v>8760</v>
      </c>
      <c r="R149">
        <v>8231</v>
      </c>
      <c r="AH149">
        <v>20433</v>
      </c>
    </row>
    <row r="150" spans="4:34" ht="12.75">
      <c r="D150" t="s">
        <v>627</v>
      </c>
      <c r="E150">
        <v>794393</v>
      </c>
      <c r="F150">
        <v>812220</v>
      </c>
      <c r="G150">
        <v>1361482</v>
      </c>
      <c r="H150">
        <v>3202459</v>
      </c>
      <c r="I150">
        <v>1202130</v>
      </c>
      <c r="J150" s="52">
        <f>I150/H150</f>
        <v>0.37537717110507896</v>
      </c>
      <c r="K150">
        <v>304</v>
      </c>
      <c r="L150">
        <v>765</v>
      </c>
      <c r="M150">
        <v>3246</v>
      </c>
      <c r="N150">
        <v>36830</v>
      </c>
      <c r="O150">
        <v>33805</v>
      </c>
      <c r="P150" s="10">
        <v>37175</v>
      </c>
      <c r="Q150">
        <v>32967</v>
      </c>
      <c r="R150">
        <v>46344</v>
      </c>
      <c r="AH150">
        <v>0</v>
      </c>
    </row>
    <row r="151" spans="4:34" ht="12.75">
      <c r="D151" t="s">
        <v>349</v>
      </c>
      <c r="E151">
        <v>4705</v>
      </c>
      <c r="F151">
        <v>0</v>
      </c>
      <c r="G151">
        <v>0</v>
      </c>
      <c r="H151">
        <v>0</v>
      </c>
      <c r="I151">
        <v>0</v>
      </c>
      <c r="J151" s="52"/>
      <c r="K151">
        <v>0</v>
      </c>
      <c r="L151">
        <v>0</v>
      </c>
      <c r="M151">
        <v>4115</v>
      </c>
      <c r="N151">
        <v>1324</v>
      </c>
      <c r="O151">
        <v>1339</v>
      </c>
      <c r="P151" s="10">
        <v>0</v>
      </c>
      <c r="Q151">
        <v>2158</v>
      </c>
      <c r="R151">
        <v>3547</v>
      </c>
      <c r="AH151">
        <v>21248</v>
      </c>
    </row>
    <row r="152" spans="4:34" ht="12.75">
      <c r="D152" t="s">
        <v>823</v>
      </c>
      <c r="E152">
        <v>250</v>
      </c>
      <c r="F152">
        <v>5594</v>
      </c>
      <c r="G152">
        <v>324</v>
      </c>
      <c r="H152">
        <v>1509</v>
      </c>
      <c r="I152">
        <v>581</v>
      </c>
      <c r="J152" s="52">
        <f aca="true" t="shared" si="12" ref="J152:J159">I152/H152</f>
        <v>0.38502319416832337</v>
      </c>
      <c r="K152">
        <v>328</v>
      </c>
      <c r="L152">
        <v>5378</v>
      </c>
      <c r="M152">
        <v>7310</v>
      </c>
      <c r="N152">
        <v>10068</v>
      </c>
      <c r="O152">
        <v>20031</v>
      </c>
      <c r="P152" s="10">
        <v>16595</v>
      </c>
      <c r="Q152">
        <v>16757</v>
      </c>
      <c r="R152">
        <v>9074</v>
      </c>
      <c r="AH152">
        <v>1207280</v>
      </c>
    </row>
    <row r="153" spans="4:34" ht="12.75">
      <c r="D153" t="s">
        <v>266</v>
      </c>
      <c r="E153">
        <v>653444</v>
      </c>
      <c r="F153">
        <v>754904</v>
      </c>
      <c r="G153">
        <v>766201</v>
      </c>
      <c r="H153">
        <v>4317267</v>
      </c>
      <c r="I153">
        <v>1350787</v>
      </c>
      <c r="J153" s="52">
        <f t="shared" si="12"/>
        <v>0.31288011605490235</v>
      </c>
      <c r="K153">
        <v>7555878</v>
      </c>
      <c r="L153">
        <v>13509683</v>
      </c>
      <c r="M153">
        <v>11187420</v>
      </c>
      <c r="N153">
        <v>13619749</v>
      </c>
      <c r="O153">
        <v>26891951</v>
      </c>
      <c r="P153" s="10">
        <v>36712566</v>
      </c>
      <c r="Q153">
        <v>26236463</v>
      </c>
      <c r="R153">
        <v>15810670</v>
      </c>
      <c r="AH153">
        <v>93145</v>
      </c>
    </row>
    <row r="154" spans="4:34" ht="12.75">
      <c r="D154" t="s">
        <v>526</v>
      </c>
      <c r="E154">
        <v>2173</v>
      </c>
      <c r="F154">
        <v>0</v>
      </c>
      <c r="G154">
        <v>835</v>
      </c>
      <c r="H154">
        <v>4888</v>
      </c>
      <c r="I154">
        <v>1882</v>
      </c>
      <c r="J154" s="52">
        <f t="shared" si="12"/>
        <v>0.3850245499181669</v>
      </c>
      <c r="K154">
        <v>0</v>
      </c>
      <c r="L154">
        <v>0</v>
      </c>
      <c r="M154">
        <v>0</v>
      </c>
      <c r="N154">
        <v>0</v>
      </c>
      <c r="O154">
        <v>0</v>
      </c>
      <c r="P154" s="10">
        <v>0</v>
      </c>
      <c r="Q154">
        <v>0</v>
      </c>
      <c r="R154">
        <v>0</v>
      </c>
      <c r="AH154">
        <v>4144356</v>
      </c>
    </row>
    <row r="155" spans="4:34" ht="12.75">
      <c r="D155" t="s">
        <v>1490</v>
      </c>
      <c r="E155">
        <v>0</v>
      </c>
      <c r="F155">
        <v>0</v>
      </c>
      <c r="G155">
        <v>308</v>
      </c>
      <c r="H155">
        <v>312</v>
      </c>
      <c r="I155">
        <v>158</v>
      </c>
      <c r="J155" s="52">
        <f t="shared" si="12"/>
        <v>0.5064102564102564</v>
      </c>
      <c r="K155">
        <v>1067</v>
      </c>
      <c r="L155">
        <v>1104</v>
      </c>
      <c r="M155">
        <v>1088</v>
      </c>
      <c r="N155">
        <v>2708</v>
      </c>
      <c r="O155">
        <v>3966</v>
      </c>
      <c r="P155" s="10">
        <v>4445</v>
      </c>
      <c r="Q155">
        <v>3848</v>
      </c>
      <c r="R155">
        <v>5629</v>
      </c>
      <c r="AH155">
        <v>0</v>
      </c>
    </row>
    <row r="156" spans="4:34" ht="12.75">
      <c r="D156" t="s">
        <v>107</v>
      </c>
      <c r="E156">
        <v>1235842</v>
      </c>
      <c r="F156">
        <v>1396286</v>
      </c>
      <c r="G156">
        <v>1206935</v>
      </c>
      <c r="H156">
        <v>2017796</v>
      </c>
      <c r="I156">
        <v>886684</v>
      </c>
      <c r="J156" s="52">
        <f t="shared" si="12"/>
        <v>0.4394319346455241</v>
      </c>
      <c r="K156">
        <v>1554188</v>
      </c>
      <c r="L156">
        <v>1411032</v>
      </c>
      <c r="M156">
        <v>1462105</v>
      </c>
      <c r="N156">
        <v>864179</v>
      </c>
      <c r="O156">
        <v>886925</v>
      </c>
      <c r="P156" s="10">
        <v>878371</v>
      </c>
      <c r="Q156">
        <v>656875</v>
      </c>
      <c r="R156">
        <v>663237</v>
      </c>
      <c r="AH156">
        <v>219</v>
      </c>
    </row>
    <row r="157" spans="4:34" ht="12.75">
      <c r="D157" t="s">
        <v>833</v>
      </c>
      <c r="E157">
        <v>63687</v>
      </c>
      <c r="F157">
        <v>208500</v>
      </c>
      <c r="G157">
        <v>106707</v>
      </c>
      <c r="H157">
        <v>161615</v>
      </c>
      <c r="I157">
        <v>100294</v>
      </c>
      <c r="J157" s="52">
        <f t="shared" si="12"/>
        <v>0.6205735853726448</v>
      </c>
      <c r="K157">
        <v>203181</v>
      </c>
      <c r="L157">
        <v>70944</v>
      </c>
      <c r="M157">
        <v>354506</v>
      </c>
      <c r="N157">
        <v>292532</v>
      </c>
      <c r="O157">
        <v>188842</v>
      </c>
      <c r="P157" s="10">
        <v>383505</v>
      </c>
      <c r="Q157">
        <v>467439</v>
      </c>
      <c r="R157">
        <v>284221</v>
      </c>
      <c r="AH157">
        <v>510</v>
      </c>
    </row>
    <row r="158" spans="4:34" ht="12.75">
      <c r="D158" t="s">
        <v>641</v>
      </c>
      <c r="E158">
        <v>27472752</v>
      </c>
      <c r="F158">
        <v>23845679</v>
      </c>
      <c r="G158">
        <v>20012617</v>
      </c>
      <c r="H158">
        <v>40139618</v>
      </c>
      <c r="I158">
        <v>22861390</v>
      </c>
      <c r="J158" s="52">
        <f t="shared" si="12"/>
        <v>0.569546775457604</v>
      </c>
      <c r="K158">
        <v>1682598</v>
      </c>
      <c r="L158">
        <v>0</v>
      </c>
      <c r="M158">
        <v>0</v>
      </c>
      <c r="AH158">
        <v>0</v>
      </c>
    </row>
    <row r="159" spans="4:34" ht="12.75">
      <c r="D159" s="59" t="s">
        <v>1375</v>
      </c>
      <c r="E159" s="12">
        <f>SUM(E149:E158)</f>
        <v>30243015</v>
      </c>
      <c r="F159" s="12">
        <f>SUM(F149:F158)</f>
        <v>27024984</v>
      </c>
      <c r="G159" s="12">
        <f>SUM(G149:G158)</f>
        <v>23455965</v>
      </c>
      <c r="H159" s="12">
        <f>SUM(H149:H158)</f>
        <v>49847629</v>
      </c>
      <c r="I159" s="12">
        <f>SUM(I149:I158)</f>
        <v>26405063</v>
      </c>
      <c r="J159" s="52">
        <f t="shared" si="12"/>
        <v>0.52971552568729</v>
      </c>
      <c r="K159" s="12">
        <f aca="true" t="shared" si="13" ref="K159:R159">SUM(K149:K158)</f>
        <v>10997544</v>
      </c>
      <c r="L159" s="12">
        <f t="shared" si="13"/>
        <v>14998906</v>
      </c>
      <c r="M159" s="12">
        <f t="shared" si="13"/>
        <v>13027472</v>
      </c>
      <c r="N159" s="12">
        <f t="shared" si="13"/>
        <v>14829091</v>
      </c>
      <c r="O159" s="12">
        <f t="shared" si="13"/>
        <v>28028446</v>
      </c>
      <c r="P159" s="12">
        <f t="shared" si="13"/>
        <v>38035742</v>
      </c>
      <c r="Q159" s="12">
        <f t="shared" si="13"/>
        <v>27425267</v>
      </c>
      <c r="R159" s="12">
        <f t="shared" si="13"/>
        <v>16830953</v>
      </c>
      <c r="AH159">
        <v>246</v>
      </c>
    </row>
    <row r="160" spans="10:34" ht="12.75">
      <c r="J160" s="4"/>
      <c r="AH160">
        <v>5055105</v>
      </c>
    </row>
    <row r="161" spans="2:34" ht="12.75">
      <c r="B161" s="44" t="s">
        <v>1314</v>
      </c>
      <c r="C161" s="44"/>
      <c r="D161" s="44"/>
      <c r="E161" s="24"/>
      <c r="F161" s="24"/>
      <c r="G161" s="24"/>
      <c r="H161" s="24"/>
      <c r="I161" s="24"/>
      <c r="J161" s="44"/>
      <c r="K161" s="24"/>
      <c r="L161" s="24"/>
      <c r="M161" s="24"/>
      <c r="N161" s="24"/>
      <c r="O161" s="24"/>
      <c r="P161" s="62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 t="s">
        <v>1375</v>
      </c>
      <c r="AH161" s="3">
        <f>SUM(AH125:AH160)</f>
        <v>10999344</v>
      </c>
    </row>
    <row r="162" spans="4:18" ht="12.75">
      <c r="D162" t="s">
        <v>489</v>
      </c>
      <c r="E162">
        <v>2903</v>
      </c>
      <c r="F162">
        <v>1843</v>
      </c>
      <c r="G162">
        <v>11435</v>
      </c>
      <c r="H162">
        <v>5440</v>
      </c>
      <c r="I162">
        <v>1276</v>
      </c>
      <c r="J162" s="52">
        <f>I162/H162</f>
        <v>0.23455882352941176</v>
      </c>
      <c r="K162">
        <v>2431</v>
      </c>
      <c r="L162">
        <v>9789</v>
      </c>
      <c r="M162">
        <v>19980</v>
      </c>
      <c r="N162">
        <v>122463</v>
      </c>
      <c r="O162">
        <v>65651</v>
      </c>
      <c r="P162" s="10">
        <v>15811</v>
      </c>
      <c r="Q162">
        <v>19006</v>
      </c>
      <c r="R162">
        <v>11759</v>
      </c>
    </row>
    <row r="163" spans="4:31" ht="12.75">
      <c r="D163" t="s">
        <v>807</v>
      </c>
      <c r="E163">
        <v>0</v>
      </c>
      <c r="F163">
        <v>0</v>
      </c>
      <c r="G163">
        <v>175</v>
      </c>
      <c r="H163">
        <v>0</v>
      </c>
      <c r="I163">
        <v>0</v>
      </c>
      <c r="J163" s="52"/>
      <c r="K163">
        <v>672</v>
      </c>
      <c r="L163">
        <v>1691</v>
      </c>
      <c r="M163">
        <v>1065</v>
      </c>
      <c r="N163">
        <v>1371</v>
      </c>
      <c r="O163">
        <v>870</v>
      </c>
      <c r="P163" s="10">
        <v>253</v>
      </c>
      <c r="Q163">
        <v>682</v>
      </c>
      <c r="R163">
        <v>1025</v>
      </c>
      <c r="AE163" t="s">
        <v>1303</v>
      </c>
    </row>
    <row r="164" spans="4:34" ht="12.75">
      <c r="D164" t="s">
        <v>584</v>
      </c>
      <c r="E164">
        <v>0</v>
      </c>
      <c r="F164">
        <v>467</v>
      </c>
      <c r="G164">
        <v>0</v>
      </c>
      <c r="H164">
        <v>0</v>
      </c>
      <c r="I164">
        <v>0</v>
      </c>
      <c r="J164" s="52"/>
      <c r="K164">
        <v>0</v>
      </c>
      <c r="L164">
        <v>0</v>
      </c>
      <c r="M164">
        <v>0</v>
      </c>
      <c r="N164">
        <v>540</v>
      </c>
      <c r="O164">
        <v>0</v>
      </c>
      <c r="P164" s="10">
        <v>0</v>
      </c>
      <c r="Q164">
        <v>3484</v>
      </c>
      <c r="R164">
        <v>0</v>
      </c>
      <c r="AH164">
        <v>7682</v>
      </c>
    </row>
    <row r="165" spans="4:34" ht="12.75">
      <c r="D165" t="s">
        <v>408</v>
      </c>
      <c r="E165">
        <v>0</v>
      </c>
      <c r="F165">
        <v>0</v>
      </c>
      <c r="G165">
        <v>195</v>
      </c>
      <c r="H165">
        <v>1072</v>
      </c>
      <c r="I165">
        <v>413</v>
      </c>
      <c r="J165" s="52">
        <f>I165/H165</f>
        <v>0.38526119402985076</v>
      </c>
      <c r="K165">
        <v>470</v>
      </c>
      <c r="L165">
        <v>0</v>
      </c>
      <c r="M165">
        <v>0</v>
      </c>
      <c r="N165">
        <v>0</v>
      </c>
      <c r="O165">
        <v>0</v>
      </c>
      <c r="P165" s="10">
        <v>980</v>
      </c>
      <c r="Q165">
        <v>0</v>
      </c>
      <c r="R165">
        <v>0</v>
      </c>
      <c r="AH165">
        <v>3246</v>
      </c>
    </row>
    <row r="166" spans="4:34" ht="12.75">
      <c r="D166" t="s">
        <v>260</v>
      </c>
      <c r="E166">
        <v>2436</v>
      </c>
      <c r="F166">
        <v>3412</v>
      </c>
      <c r="G166">
        <v>6380</v>
      </c>
      <c r="H166">
        <v>45425</v>
      </c>
      <c r="I166">
        <v>12483</v>
      </c>
      <c r="J166" s="52">
        <f>I166/H166</f>
        <v>0.27480462300495323</v>
      </c>
      <c r="K166">
        <v>9024</v>
      </c>
      <c r="L166">
        <v>5149</v>
      </c>
      <c r="M166">
        <v>5964</v>
      </c>
      <c r="N166">
        <v>12429</v>
      </c>
      <c r="O166">
        <v>16679</v>
      </c>
      <c r="P166" s="10">
        <v>8104</v>
      </c>
      <c r="Q166">
        <v>9162</v>
      </c>
      <c r="R166">
        <v>6966</v>
      </c>
      <c r="AH166">
        <v>4115</v>
      </c>
    </row>
    <row r="167" spans="4:34" ht="12.75">
      <c r="D167" t="s">
        <v>1036</v>
      </c>
      <c r="E167">
        <v>642181</v>
      </c>
      <c r="F167">
        <v>743931</v>
      </c>
      <c r="G167">
        <v>736217</v>
      </c>
      <c r="H167">
        <v>4166718</v>
      </c>
      <c r="I167">
        <v>1185113</v>
      </c>
      <c r="J167" s="52">
        <f>I167/H167</f>
        <v>0.2844236159010521</v>
      </c>
      <c r="K167">
        <v>312291</v>
      </c>
      <c r="L167">
        <v>262568</v>
      </c>
      <c r="M167">
        <v>303394</v>
      </c>
      <c r="N167">
        <v>255943</v>
      </c>
      <c r="O167">
        <v>236347</v>
      </c>
      <c r="P167" s="10">
        <v>163839</v>
      </c>
      <c r="Q167">
        <v>183190</v>
      </c>
      <c r="R167">
        <v>181660</v>
      </c>
      <c r="AH167">
        <v>7310</v>
      </c>
    </row>
    <row r="168" spans="4:36" ht="12.75">
      <c r="D168" s="59" t="s">
        <v>1375</v>
      </c>
      <c r="E168" s="12">
        <f>SUM(E162:E167)</f>
        <v>647520</v>
      </c>
      <c r="F168" s="12">
        <f>SUM(F162:F167)</f>
        <v>749653</v>
      </c>
      <c r="G168" s="12">
        <f>SUM(G162:G167)</f>
        <v>754402</v>
      </c>
      <c r="H168" s="12">
        <f>SUM(H162:H167)</f>
        <v>4218655</v>
      </c>
      <c r="I168" s="12">
        <f>SUM(I162:I167)</f>
        <v>1199285</v>
      </c>
      <c r="J168" s="52">
        <f>I168/H168</f>
        <v>0.28428136455813524</v>
      </c>
      <c r="K168" s="12">
        <f aca="true" t="shared" si="14" ref="K168:R168">SUM(K162:K167)</f>
        <v>324888</v>
      </c>
      <c r="L168" s="12">
        <f t="shared" si="14"/>
        <v>279197</v>
      </c>
      <c r="M168" s="12">
        <f t="shared" si="14"/>
        <v>330403</v>
      </c>
      <c r="N168" s="12">
        <f t="shared" si="14"/>
        <v>392746</v>
      </c>
      <c r="O168" s="12">
        <f t="shared" si="14"/>
        <v>319547</v>
      </c>
      <c r="P168" s="12">
        <f t="shared" si="14"/>
        <v>188987</v>
      </c>
      <c r="Q168" s="12">
        <f t="shared" si="14"/>
        <v>215524</v>
      </c>
      <c r="R168" s="12">
        <f t="shared" si="14"/>
        <v>201410</v>
      </c>
      <c r="AH168">
        <v>11187480</v>
      </c>
      <c r="AI168">
        <v>6104</v>
      </c>
      <c r="AJ168">
        <f>AH168/AI168</f>
        <v>1832.8112712975098</v>
      </c>
    </row>
    <row r="169" spans="10:34" ht="12.75">
      <c r="J169" s="4"/>
      <c r="AH169">
        <v>0</v>
      </c>
    </row>
    <row r="170" spans="2:34" ht="12.75">
      <c r="B170" s="44" t="s">
        <v>1322</v>
      </c>
      <c r="C170" s="44"/>
      <c r="D170" s="44"/>
      <c r="E170" s="24"/>
      <c r="F170" s="24"/>
      <c r="G170" s="24"/>
      <c r="H170" s="24"/>
      <c r="I170" s="24"/>
      <c r="J170" s="44"/>
      <c r="K170" s="24"/>
      <c r="L170" s="24"/>
      <c r="M170" s="24"/>
      <c r="N170" s="24"/>
      <c r="O170" s="24"/>
      <c r="P170" s="62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>
        <v>1088</v>
      </c>
    </row>
    <row r="171" spans="4:36" ht="12.75">
      <c r="D171" t="s">
        <v>748</v>
      </c>
      <c r="E171">
        <v>277362</v>
      </c>
      <c r="F171">
        <v>328553</v>
      </c>
      <c r="G171">
        <v>195882</v>
      </c>
      <c r="H171">
        <v>845440</v>
      </c>
      <c r="I171">
        <v>262610</v>
      </c>
      <c r="J171" s="52">
        <f>I171/H171</f>
        <v>0.3106193224829675</v>
      </c>
      <c r="K171">
        <v>259075</v>
      </c>
      <c r="L171">
        <v>245963</v>
      </c>
      <c r="M171">
        <v>115042</v>
      </c>
      <c r="N171">
        <v>76847</v>
      </c>
      <c r="O171">
        <v>89789</v>
      </c>
      <c r="P171" s="10">
        <v>56401</v>
      </c>
      <c r="Q171">
        <v>46972</v>
      </c>
      <c r="R171">
        <v>31386</v>
      </c>
      <c r="AH171">
        <v>1462105</v>
      </c>
      <c r="AI171">
        <v>3689</v>
      </c>
      <c r="AJ171">
        <f>AH171/AI171</f>
        <v>396.341827053402</v>
      </c>
    </row>
    <row r="172" spans="4:34" ht="12.75">
      <c r="D172" t="s">
        <v>1515</v>
      </c>
      <c r="E172">
        <v>0</v>
      </c>
      <c r="F172">
        <v>0</v>
      </c>
      <c r="G172">
        <v>0</v>
      </c>
      <c r="H172">
        <v>0</v>
      </c>
      <c r="I172">
        <v>0</v>
      </c>
      <c r="J172" s="52"/>
      <c r="K172">
        <v>0</v>
      </c>
      <c r="L172">
        <v>0</v>
      </c>
      <c r="M172">
        <v>0</v>
      </c>
      <c r="N172">
        <v>0</v>
      </c>
      <c r="O172">
        <v>0</v>
      </c>
      <c r="P172" s="10">
        <v>0</v>
      </c>
      <c r="Q172">
        <v>0</v>
      </c>
      <c r="R172">
        <v>0</v>
      </c>
      <c r="AH172" s="3">
        <f>SUM(AH164:AH171)</f>
        <v>12673026</v>
      </c>
    </row>
    <row r="173" spans="4:18" ht="12.75">
      <c r="D173" t="s">
        <v>1484</v>
      </c>
      <c r="E173">
        <v>4208</v>
      </c>
      <c r="F173">
        <v>6365</v>
      </c>
      <c r="G173">
        <v>4460</v>
      </c>
      <c r="H173">
        <v>28589</v>
      </c>
      <c r="I173">
        <v>22993</v>
      </c>
      <c r="J173" s="52">
        <f>I173/H173</f>
        <v>0.8042603798663822</v>
      </c>
      <c r="K173">
        <v>41560</v>
      </c>
      <c r="L173">
        <v>65793</v>
      </c>
      <c r="M173">
        <v>58380</v>
      </c>
      <c r="N173">
        <v>91346</v>
      </c>
      <c r="O173">
        <v>90497</v>
      </c>
      <c r="P173" s="10">
        <v>96111</v>
      </c>
      <c r="Q173">
        <v>76126</v>
      </c>
      <c r="R173">
        <v>67095</v>
      </c>
    </row>
    <row r="174" spans="4:31" ht="12.75">
      <c r="D174" t="s">
        <v>865</v>
      </c>
      <c r="E174">
        <v>0</v>
      </c>
      <c r="F174">
        <v>0</v>
      </c>
      <c r="G174">
        <v>0</v>
      </c>
      <c r="H174">
        <v>0</v>
      </c>
      <c r="I174">
        <v>0</v>
      </c>
      <c r="J174" s="52"/>
      <c r="K174">
        <v>0</v>
      </c>
      <c r="L174">
        <v>0</v>
      </c>
      <c r="M174">
        <v>0</v>
      </c>
      <c r="N174">
        <v>918</v>
      </c>
      <c r="O174">
        <v>0</v>
      </c>
      <c r="P174" s="10">
        <v>0</v>
      </c>
      <c r="Q174">
        <v>0</v>
      </c>
      <c r="R174">
        <v>187</v>
      </c>
      <c r="AE174" t="s">
        <v>1313</v>
      </c>
    </row>
    <row r="175" spans="4:34" ht="12.75">
      <c r="D175" t="s">
        <v>62</v>
      </c>
      <c r="E175">
        <v>22514</v>
      </c>
      <c r="F175">
        <v>18455</v>
      </c>
      <c r="G175">
        <v>15732</v>
      </c>
      <c r="H175">
        <v>72269</v>
      </c>
      <c r="I175">
        <v>26290</v>
      </c>
      <c r="J175" s="52">
        <f>I175/H175</f>
        <v>0.36377976725843725</v>
      </c>
      <c r="K175">
        <v>37589</v>
      </c>
      <c r="L175">
        <v>39606</v>
      </c>
      <c r="M175">
        <v>49591</v>
      </c>
      <c r="N175">
        <v>45543</v>
      </c>
      <c r="O175">
        <v>40123</v>
      </c>
      <c r="P175" s="10">
        <v>25348</v>
      </c>
      <c r="Q175">
        <v>19800</v>
      </c>
      <c r="R175">
        <v>68383</v>
      </c>
      <c r="AH175">
        <v>354506</v>
      </c>
    </row>
    <row r="176" spans="4:34" ht="12.75">
      <c r="D176" t="s">
        <v>1493</v>
      </c>
      <c r="E176">
        <v>37253</v>
      </c>
      <c r="F176">
        <v>0</v>
      </c>
      <c r="G176">
        <v>2553</v>
      </c>
      <c r="H176">
        <v>5091</v>
      </c>
      <c r="I176">
        <v>2133</v>
      </c>
      <c r="J176" s="52">
        <f>I176/H176</f>
        <v>0.4189746611667649</v>
      </c>
      <c r="K176">
        <v>17759</v>
      </c>
      <c r="L176">
        <v>0</v>
      </c>
      <c r="M176">
        <v>1062</v>
      </c>
      <c r="N176">
        <v>2630</v>
      </c>
      <c r="O176">
        <v>4566</v>
      </c>
      <c r="P176" s="10">
        <v>3235</v>
      </c>
      <c r="Q176">
        <v>2546</v>
      </c>
      <c r="R176">
        <v>26013</v>
      </c>
      <c r="AH176">
        <v>18980</v>
      </c>
    </row>
    <row r="177" spans="4:34" ht="12.75">
      <c r="D177" t="s">
        <v>663</v>
      </c>
      <c r="E177">
        <v>39909</v>
      </c>
      <c r="F177">
        <v>64048</v>
      </c>
      <c r="G177">
        <v>445316</v>
      </c>
      <c r="H177">
        <v>1302637</v>
      </c>
      <c r="I177">
        <v>490245</v>
      </c>
      <c r="J177" s="52">
        <f>I177/H177</f>
        <v>0.37634813075323365</v>
      </c>
      <c r="K177">
        <v>1430507</v>
      </c>
      <c r="L177">
        <v>2589759</v>
      </c>
      <c r="M177">
        <v>1559673</v>
      </c>
      <c r="N177">
        <v>2612596</v>
      </c>
      <c r="O177">
        <v>4326972</v>
      </c>
      <c r="P177" s="10">
        <v>5172771</v>
      </c>
      <c r="Q177">
        <v>1727534</v>
      </c>
      <c r="R177">
        <v>141321</v>
      </c>
      <c r="AH177">
        <v>1065</v>
      </c>
    </row>
    <row r="178" spans="4:34" ht="12.75">
      <c r="D178" t="s">
        <v>551</v>
      </c>
      <c r="E178">
        <v>43538</v>
      </c>
      <c r="F178">
        <v>67033</v>
      </c>
      <c r="G178">
        <v>156521</v>
      </c>
      <c r="H178">
        <v>277499</v>
      </c>
      <c r="I178">
        <v>101000</v>
      </c>
      <c r="J178" s="52">
        <f>I178/H178</f>
        <v>0.36396527555054253</v>
      </c>
      <c r="K178">
        <v>114043</v>
      </c>
      <c r="L178">
        <v>47475</v>
      </c>
      <c r="M178">
        <v>99433</v>
      </c>
      <c r="N178">
        <v>133129</v>
      </c>
      <c r="O178">
        <v>52775</v>
      </c>
      <c r="P178" s="10">
        <v>106474</v>
      </c>
      <c r="Q178">
        <v>1238243</v>
      </c>
      <c r="R178">
        <v>143737</v>
      </c>
      <c r="AH178">
        <v>0</v>
      </c>
    </row>
    <row r="179" spans="4:34" ht="12.75">
      <c r="D179" s="59" t="s">
        <v>1375</v>
      </c>
      <c r="E179" s="12">
        <f>SUM(E171:E178)</f>
        <v>424784</v>
      </c>
      <c r="F179" s="12">
        <f>SUM(F171:F178)</f>
        <v>484454</v>
      </c>
      <c r="G179" s="12">
        <f>SUM(G171:G178)</f>
        <v>820464</v>
      </c>
      <c r="H179" s="12">
        <f>SUM(H171:H178)</f>
        <v>2531525</v>
      </c>
      <c r="I179" s="12">
        <f>SUM(I171:I178)</f>
        <v>905271</v>
      </c>
      <c r="J179" s="52">
        <f>I179/H179</f>
        <v>0.3575990756559781</v>
      </c>
      <c r="K179" s="12">
        <f aca="true" t="shared" si="15" ref="K179:R179">SUM(K171:K178)</f>
        <v>1900533</v>
      </c>
      <c r="L179" s="12">
        <f t="shared" si="15"/>
        <v>2988596</v>
      </c>
      <c r="M179" s="12">
        <f t="shared" si="15"/>
        <v>1883181</v>
      </c>
      <c r="N179" s="12">
        <f t="shared" si="15"/>
        <v>2963009</v>
      </c>
      <c r="O179" s="12">
        <f t="shared" si="15"/>
        <v>4604722</v>
      </c>
      <c r="P179" s="12">
        <f t="shared" si="15"/>
        <v>5460340</v>
      </c>
      <c r="Q179" s="12">
        <f t="shared" si="15"/>
        <v>3111221</v>
      </c>
      <c r="R179" s="12">
        <f t="shared" si="15"/>
        <v>478122</v>
      </c>
      <c r="AH179">
        <v>0</v>
      </c>
    </row>
    <row r="180" spans="10:34" ht="12.75">
      <c r="J180" s="4"/>
      <c r="AH180">
        <v>5964</v>
      </c>
    </row>
    <row r="181" spans="2:34" ht="12.75">
      <c r="B181" s="44" t="s">
        <v>1115</v>
      </c>
      <c r="C181" s="44"/>
      <c r="D181" s="44"/>
      <c r="E181" s="24"/>
      <c r="F181" s="24"/>
      <c r="G181" s="24"/>
      <c r="H181" s="24"/>
      <c r="I181" s="24"/>
      <c r="J181" s="44"/>
      <c r="K181" s="24"/>
      <c r="L181" s="24"/>
      <c r="M181" s="24"/>
      <c r="N181" s="24"/>
      <c r="O181" s="24"/>
      <c r="P181" s="62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>
        <v>303394</v>
      </c>
    </row>
    <row r="182" spans="4:34" ht="12.75">
      <c r="D182" t="s">
        <v>414</v>
      </c>
      <c r="E182">
        <v>168997650</v>
      </c>
      <c r="F182">
        <v>168794402</v>
      </c>
      <c r="G182">
        <v>142751280</v>
      </c>
      <c r="H182">
        <v>330722327</v>
      </c>
      <c r="I182">
        <v>148339437</v>
      </c>
      <c r="J182" s="52">
        <f>I182/H182</f>
        <v>0.4485316680781579</v>
      </c>
      <c r="K182">
        <v>56998941</v>
      </c>
      <c r="L182">
        <v>54401768</v>
      </c>
      <c r="M182">
        <v>55667831</v>
      </c>
      <c r="N182">
        <v>52308849</v>
      </c>
      <c r="O182">
        <v>48738194</v>
      </c>
      <c r="P182" s="10">
        <v>45744036</v>
      </c>
      <c r="Q182">
        <v>47867979</v>
      </c>
      <c r="AH182" s="3">
        <f>SUM(AH175:AH181)</f>
        <v>683909</v>
      </c>
    </row>
    <row r="183" spans="4:13" ht="12.75">
      <c r="D183" t="s">
        <v>415</v>
      </c>
      <c r="E183">
        <v>179</v>
      </c>
      <c r="F183">
        <v>348</v>
      </c>
      <c r="G183">
        <v>33933</v>
      </c>
      <c r="H183">
        <v>0</v>
      </c>
      <c r="I183">
        <v>0</v>
      </c>
      <c r="J183" s="52"/>
      <c r="K183">
        <v>8682</v>
      </c>
      <c r="L183">
        <v>169084</v>
      </c>
      <c r="M183">
        <v>195043</v>
      </c>
    </row>
    <row r="184" spans="4:31" ht="12.75">
      <c r="D184" s="59" t="s">
        <v>1375</v>
      </c>
      <c r="E184" s="12">
        <f>SUM(E182:E183)</f>
        <v>168997829</v>
      </c>
      <c r="F184" s="12">
        <f>SUM(F182:F183)</f>
        <v>168794750</v>
      </c>
      <c r="G184" s="12">
        <f>SUM(G182:G183)</f>
        <v>142785213</v>
      </c>
      <c r="H184" s="12">
        <f>SUM(H182:H183)</f>
        <v>330722327</v>
      </c>
      <c r="I184" s="12">
        <f>SUM(I182:I183)</f>
        <v>148339437</v>
      </c>
      <c r="J184" s="52">
        <f>I184/H184</f>
        <v>0.4485316680781579</v>
      </c>
      <c r="K184" s="12">
        <f aca="true" t="shared" si="16" ref="K184:Q184">SUM(K182:K183)</f>
        <v>57007623</v>
      </c>
      <c r="L184" s="12">
        <f t="shared" si="16"/>
        <v>54570852</v>
      </c>
      <c r="M184" s="12">
        <f t="shared" si="16"/>
        <v>55862874</v>
      </c>
      <c r="N184" s="12">
        <f t="shared" si="16"/>
        <v>52308849</v>
      </c>
      <c r="O184" s="12">
        <f t="shared" si="16"/>
        <v>48738194</v>
      </c>
      <c r="P184" s="12">
        <f t="shared" si="16"/>
        <v>45744036</v>
      </c>
      <c r="Q184" s="12">
        <f t="shared" si="16"/>
        <v>47867979</v>
      </c>
      <c r="AE184" t="s">
        <v>1320</v>
      </c>
    </row>
    <row r="185" spans="10:34" ht="12.75">
      <c r="J185" s="4"/>
      <c r="AH185">
        <v>115042</v>
      </c>
    </row>
    <row r="186" spans="2:34" ht="12.75">
      <c r="B186" s="44" t="s">
        <v>1123</v>
      </c>
      <c r="C186" s="44"/>
      <c r="D186" s="44"/>
      <c r="E186" s="24"/>
      <c r="F186" s="24"/>
      <c r="G186" s="24"/>
      <c r="H186" s="24"/>
      <c r="I186" s="24"/>
      <c r="J186" s="44"/>
      <c r="K186" s="24"/>
      <c r="L186" s="24"/>
      <c r="M186" s="24"/>
      <c r="N186" s="24"/>
      <c r="O186" s="24"/>
      <c r="P186" s="62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>
        <v>0</v>
      </c>
    </row>
    <row r="187" spans="4:34" ht="12.75">
      <c r="D187" t="s">
        <v>149</v>
      </c>
      <c r="E187">
        <v>0</v>
      </c>
      <c r="F187">
        <v>0</v>
      </c>
      <c r="G187">
        <v>0</v>
      </c>
      <c r="H187">
        <v>0</v>
      </c>
      <c r="I187">
        <v>0</v>
      </c>
      <c r="J187" s="4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10">
        <v>0</v>
      </c>
      <c r="Q187">
        <v>0</v>
      </c>
      <c r="R187">
        <v>0</v>
      </c>
      <c r="AH187">
        <v>58380</v>
      </c>
    </row>
    <row r="188" spans="4:34" ht="12.75">
      <c r="D188" t="s">
        <v>298</v>
      </c>
      <c r="E188">
        <v>202727</v>
      </c>
      <c r="F188">
        <v>208043</v>
      </c>
      <c r="G188">
        <v>134525</v>
      </c>
      <c r="H188">
        <v>401456</v>
      </c>
      <c r="I188">
        <v>164356</v>
      </c>
      <c r="J188" s="52">
        <f>I188/H188</f>
        <v>0.40939978478338845</v>
      </c>
      <c r="K188">
        <v>390161</v>
      </c>
      <c r="L188">
        <v>451877</v>
      </c>
      <c r="M188">
        <v>474134</v>
      </c>
      <c r="N188">
        <v>449906</v>
      </c>
      <c r="O188">
        <v>390323</v>
      </c>
      <c r="P188" s="10">
        <v>387182</v>
      </c>
      <c r="Q188">
        <v>374674</v>
      </c>
      <c r="R188">
        <v>521650</v>
      </c>
      <c r="AH188">
        <v>0</v>
      </c>
    </row>
    <row r="189" spans="4:34" ht="12.75">
      <c r="D189" s="59" t="s">
        <v>1375</v>
      </c>
      <c r="E189" s="12">
        <f>SUM(E187:E188)</f>
        <v>202727</v>
      </c>
      <c r="F189" s="12">
        <f>SUM(F187:F188)</f>
        <v>208043</v>
      </c>
      <c r="G189" s="12">
        <f>SUM(G187:G188)</f>
        <v>134525</v>
      </c>
      <c r="H189" s="12">
        <f>SUM(H187:H188)</f>
        <v>401456</v>
      </c>
      <c r="I189" s="12">
        <f>SUM(I187:I188)</f>
        <v>164356</v>
      </c>
      <c r="J189" s="52">
        <f>I189/H189</f>
        <v>0.40939978478338845</v>
      </c>
      <c r="K189" s="12">
        <f aca="true" t="shared" si="17" ref="K189:R189">SUM(K187:K188)</f>
        <v>390161</v>
      </c>
      <c r="L189" s="12">
        <f t="shared" si="17"/>
        <v>451877</v>
      </c>
      <c r="M189" s="12">
        <f t="shared" si="17"/>
        <v>474134</v>
      </c>
      <c r="N189" s="12">
        <f t="shared" si="17"/>
        <v>449906</v>
      </c>
      <c r="O189" s="12">
        <f t="shared" si="17"/>
        <v>390323</v>
      </c>
      <c r="P189" s="12">
        <f t="shared" si="17"/>
        <v>387182</v>
      </c>
      <c r="Q189" s="12">
        <f t="shared" si="17"/>
        <v>374674</v>
      </c>
      <c r="R189" s="12">
        <f t="shared" si="17"/>
        <v>521650</v>
      </c>
      <c r="AH189">
        <v>49591</v>
      </c>
    </row>
    <row r="190" spans="10:34" ht="12.75">
      <c r="J190" s="4"/>
      <c r="AH190">
        <v>1062</v>
      </c>
    </row>
    <row r="191" spans="2:34" ht="12.75">
      <c r="B191" s="44" t="s">
        <v>1133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69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>
        <v>1559673</v>
      </c>
    </row>
    <row r="192" spans="4:34" ht="12.75">
      <c r="D192" t="s">
        <v>1362</v>
      </c>
      <c r="E192">
        <v>0</v>
      </c>
      <c r="F192">
        <v>0</v>
      </c>
      <c r="G192">
        <v>0</v>
      </c>
      <c r="H192">
        <v>264</v>
      </c>
      <c r="I192">
        <v>264</v>
      </c>
      <c r="J192" s="52">
        <f aca="true" t="shared" si="18" ref="J192:J201">I192/H192</f>
        <v>1</v>
      </c>
      <c r="K192">
        <v>0</v>
      </c>
      <c r="L192">
        <v>0</v>
      </c>
      <c r="M192">
        <v>0</v>
      </c>
      <c r="N192">
        <v>355</v>
      </c>
      <c r="O192">
        <v>2781</v>
      </c>
      <c r="P192" s="10">
        <v>3723</v>
      </c>
      <c r="Q192">
        <v>3804</v>
      </c>
      <c r="R192">
        <v>4548</v>
      </c>
      <c r="AH192">
        <v>99435</v>
      </c>
    </row>
    <row r="193" spans="4:34" ht="12.75">
      <c r="D193" t="s">
        <v>412</v>
      </c>
      <c r="E193">
        <v>13995</v>
      </c>
      <c r="F193">
        <v>11518</v>
      </c>
      <c r="G193">
        <v>10084</v>
      </c>
      <c r="H193">
        <v>18010</v>
      </c>
      <c r="I193">
        <v>8704</v>
      </c>
      <c r="J193" s="52">
        <f t="shared" si="18"/>
        <v>0.4832870627429206</v>
      </c>
      <c r="K193">
        <v>821</v>
      </c>
      <c r="L193">
        <v>0</v>
      </c>
      <c r="M193">
        <v>0</v>
      </c>
      <c r="N193">
        <v>83550</v>
      </c>
      <c r="O193">
        <v>48555</v>
      </c>
      <c r="P193" s="10">
        <v>72087</v>
      </c>
      <c r="Q193">
        <v>76681</v>
      </c>
      <c r="R193">
        <v>74039</v>
      </c>
      <c r="AG193" t="s">
        <v>1375</v>
      </c>
      <c r="AH193" s="3">
        <v>1883181</v>
      </c>
    </row>
    <row r="194" spans="4:18" ht="12.75">
      <c r="D194" t="s">
        <v>50</v>
      </c>
      <c r="E194">
        <v>367294</v>
      </c>
      <c r="F194">
        <v>431947</v>
      </c>
      <c r="G194">
        <v>23739</v>
      </c>
      <c r="H194">
        <v>3774</v>
      </c>
      <c r="I194">
        <v>1353</v>
      </c>
      <c r="J194" s="52">
        <f t="shared" si="18"/>
        <v>0.3585055643879173</v>
      </c>
      <c r="K194">
        <v>0</v>
      </c>
      <c r="L194">
        <v>0</v>
      </c>
      <c r="M194">
        <v>362</v>
      </c>
      <c r="N194">
        <v>7021</v>
      </c>
      <c r="O194">
        <v>0</v>
      </c>
      <c r="P194" s="10">
        <v>4764</v>
      </c>
      <c r="Q194">
        <v>11404</v>
      </c>
      <c r="R194">
        <v>82904</v>
      </c>
    </row>
    <row r="195" spans="4:31" ht="12.75">
      <c r="D195" t="s">
        <v>202</v>
      </c>
      <c r="E195">
        <v>109933</v>
      </c>
      <c r="F195">
        <v>10020</v>
      </c>
      <c r="G195">
        <v>19119</v>
      </c>
      <c r="H195">
        <v>82342</v>
      </c>
      <c r="I195">
        <v>38204</v>
      </c>
      <c r="J195" s="52">
        <f t="shared" si="18"/>
        <v>0.46396735566296665</v>
      </c>
      <c r="K195">
        <v>33181</v>
      </c>
      <c r="L195">
        <v>18491</v>
      </c>
      <c r="M195">
        <v>24965</v>
      </c>
      <c r="N195">
        <v>50475</v>
      </c>
      <c r="O195">
        <v>52045</v>
      </c>
      <c r="P195" s="10">
        <v>84443</v>
      </c>
      <c r="Q195">
        <v>198654</v>
      </c>
      <c r="R195">
        <v>1260</v>
      </c>
      <c r="AE195" t="s">
        <v>533</v>
      </c>
    </row>
    <row r="196" spans="4:31" ht="12.75">
      <c r="D196" t="s">
        <v>804</v>
      </c>
      <c r="E196">
        <v>68160</v>
      </c>
      <c r="F196">
        <v>54817</v>
      </c>
      <c r="G196">
        <v>93937</v>
      </c>
      <c r="H196">
        <v>154653</v>
      </c>
      <c r="I196">
        <v>47312</v>
      </c>
      <c r="J196" s="52">
        <f t="shared" si="18"/>
        <v>0.3059235837649448</v>
      </c>
      <c r="K196">
        <v>19123</v>
      </c>
      <c r="L196">
        <v>0</v>
      </c>
      <c r="M196">
        <v>3630</v>
      </c>
      <c r="N196">
        <v>67423</v>
      </c>
      <c r="O196">
        <v>429386</v>
      </c>
      <c r="P196" s="10">
        <v>862962</v>
      </c>
      <c r="Q196">
        <v>1013634</v>
      </c>
      <c r="R196">
        <v>1001481</v>
      </c>
      <c r="AE196" t="s">
        <v>1107</v>
      </c>
    </row>
    <row r="197" spans="4:34" ht="12.75">
      <c r="D197" t="s">
        <v>256</v>
      </c>
      <c r="E197">
        <v>382671</v>
      </c>
      <c r="F197">
        <v>405750</v>
      </c>
      <c r="G197">
        <v>290625</v>
      </c>
      <c r="H197">
        <v>708929</v>
      </c>
      <c r="I197">
        <v>313026</v>
      </c>
      <c r="J197" s="52">
        <f t="shared" si="18"/>
        <v>0.44154774314494116</v>
      </c>
      <c r="K197">
        <v>557387</v>
      </c>
      <c r="L197">
        <v>284192</v>
      </c>
      <c r="M197">
        <v>226122</v>
      </c>
      <c r="N197">
        <v>149842</v>
      </c>
      <c r="O197">
        <v>278125</v>
      </c>
      <c r="P197" s="10">
        <v>247777</v>
      </c>
      <c r="Q197">
        <v>85163</v>
      </c>
      <c r="R197">
        <v>6028</v>
      </c>
      <c r="AH197">
        <v>0</v>
      </c>
    </row>
    <row r="198" spans="4:34" ht="12.75">
      <c r="D198" t="s">
        <v>889</v>
      </c>
      <c r="E198">
        <v>8775</v>
      </c>
      <c r="F198">
        <v>8823</v>
      </c>
      <c r="G198">
        <v>11178</v>
      </c>
      <c r="H198">
        <v>35845</v>
      </c>
      <c r="I198">
        <v>13215</v>
      </c>
      <c r="J198" s="52">
        <f t="shared" si="18"/>
        <v>0.36867066536476495</v>
      </c>
      <c r="K198">
        <v>36374</v>
      </c>
      <c r="L198">
        <v>44133</v>
      </c>
      <c r="M198">
        <v>48439</v>
      </c>
      <c r="N198">
        <v>50730</v>
      </c>
      <c r="O198">
        <v>40875</v>
      </c>
      <c r="P198" s="10">
        <v>41428</v>
      </c>
      <c r="Q198">
        <v>52742</v>
      </c>
      <c r="R198">
        <v>58368</v>
      </c>
      <c r="AH198">
        <v>16058</v>
      </c>
    </row>
    <row r="199" spans="4:34" ht="12.75">
      <c r="D199" t="s">
        <v>328</v>
      </c>
      <c r="E199">
        <v>1955860</v>
      </c>
      <c r="F199">
        <v>2299852</v>
      </c>
      <c r="G199">
        <v>2135622</v>
      </c>
      <c r="H199">
        <v>3566200</v>
      </c>
      <c r="I199">
        <v>1693953</v>
      </c>
      <c r="J199" s="52">
        <f t="shared" si="18"/>
        <v>0.475002243284168</v>
      </c>
      <c r="K199">
        <v>1777160</v>
      </c>
      <c r="L199">
        <v>1751083</v>
      </c>
      <c r="M199">
        <v>1462316</v>
      </c>
      <c r="N199">
        <v>1410934</v>
      </c>
      <c r="O199">
        <v>1080106</v>
      </c>
      <c r="P199" s="10">
        <v>1786423</v>
      </c>
      <c r="Q199">
        <v>1739062</v>
      </c>
      <c r="R199">
        <v>1748305</v>
      </c>
      <c r="AH199">
        <v>25375</v>
      </c>
    </row>
    <row r="200" spans="4:34" ht="12.75">
      <c r="D200" t="s">
        <v>747</v>
      </c>
      <c r="E200">
        <v>437754</v>
      </c>
      <c r="F200">
        <v>351315</v>
      </c>
      <c r="G200">
        <v>537022</v>
      </c>
      <c r="H200">
        <v>1166267</v>
      </c>
      <c r="I200">
        <v>565755</v>
      </c>
      <c r="J200" s="52">
        <f t="shared" si="18"/>
        <v>0.4850990382133765</v>
      </c>
      <c r="K200">
        <v>691551</v>
      </c>
      <c r="L200">
        <v>675313</v>
      </c>
      <c r="M200">
        <v>533515</v>
      </c>
      <c r="N200">
        <v>668492</v>
      </c>
      <c r="O200">
        <v>461732</v>
      </c>
      <c r="P200" s="10">
        <v>540967</v>
      </c>
      <c r="Q200">
        <v>540004</v>
      </c>
      <c r="R200">
        <v>774571</v>
      </c>
      <c r="AH200">
        <v>25101</v>
      </c>
    </row>
    <row r="201" spans="4:34" ht="12.75">
      <c r="D201" s="59" t="s">
        <v>1375</v>
      </c>
      <c r="E201" s="12">
        <f>SUM(E192:E200)</f>
        <v>3344442</v>
      </c>
      <c r="F201" s="12">
        <f>SUM(F192:F200)</f>
        <v>3574042</v>
      </c>
      <c r="G201" s="12">
        <f>SUM(G192:G200)</f>
        <v>3121326</v>
      </c>
      <c r="H201" s="12">
        <f>SUM(H192:H200)</f>
        <v>5736284</v>
      </c>
      <c r="I201" s="12">
        <f>SUM(I192:I200)</f>
        <v>2681786</v>
      </c>
      <c r="J201" s="52">
        <f t="shared" si="18"/>
        <v>0.4675127661043282</v>
      </c>
      <c r="K201" s="12">
        <f aca="true" t="shared" si="19" ref="K201:R201">SUM(K192:K200)</f>
        <v>3115597</v>
      </c>
      <c r="L201" s="12">
        <f t="shared" si="19"/>
        <v>2773212</v>
      </c>
      <c r="M201" s="12">
        <f t="shared" si="19"/>
        <v>2299349</v>
      </c>
      <c r="N201" s="12">
        <f t="shared" si="19"/>
        <v>2488822</v>
      </c>
      <c r="O201" s="12">
        <f t="shared" si="19"/>
        <v>2393605</v>
      </c>
      <c r="P201" s="12">
        <f t="shared" si="19"/>
        <v>3644574</v>
      </c>
      <c r="Q201" s="12">
        <f t="shared" si="19"/>
        <v>3721148</v>
      </c>
      <c r="R201" s="12">
        <f t="shared" si="19"/>
        <v>3751504</v>
      </c>
      <c r="AH201">
        <v>41605</v>
      </c>
    </row>
    <row r="202" spans="10:34" ht="12.75">
      <c r="J202" s="4"/>
      <c r="AH202">
        <v>11434</v>
      </c>
    </row>
    <row r="203" spans="2:34" ht="12.75">
      <c r="B203" s="44" t="s">
        <v>964</v>
      </c>
      <c r="C203" s="24"/>
      <c r="D203" s="24"/>
      <c r="E203" s="24"/>
      <c r="F203" s="24"/>
      <c r="G203" s="24"/>
      <c r="H203" s="24"/>
      <c r="I203" s="24"/>
      <c r="J203" s="44"/>
      <c r="K203" s="24"/>
      <c r="L203" s="24"/>
      <c r="M203" s="24"/>
      <c r="N203" s="24"/>
      <c r="O203" s="24"/>
      <c r="P203" s="62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>
        <v>38351</v>
      </c>
    </row>
    <row r="204" spans="4:34" ht="12.75">
      <c r="D204" t="s">
        <v>964</v>
      </c>
      <c r="E204">
        <v>692477</v>
      </c>
      <c r="F204">
        <v>878101</v>
      </c>
      <c r="G204">
        <v>612580</v>
      </c>
      <c r="H204">
        <v>1096476</v>
      </c>
      <c r="I204">
        <v>631549</v>
      </c>
      <c r="J204" s="52">
        <f>I204/H204</f>
        <v>0.5759806872197841</v>
      </c>
      <c r="K204">
        <v>328365</v>
      </c>
      <c r="L204">
        <v>766588</v>
      </c>
      <c r="M204">
        <v>830170</v>
      </c>
      <c r="N204">
        <v>569330</v>
      </c>
      <c r="O204">
        <v>499881</v>
      </c>
      <c r="P204" s="10">
        <v>589954</v>
      </c>
      <c r="Q204">
        <v>518749</v>
      </c>
      <c r="R204">
        <v>638762</v>
      </c>
      <c r="AH204">
        <v>326858</v>
      </c>
    </row>
    <row r="205" spans="4:34" ht="12.75">
      <c r="D205" s="59" t="s">
        <v>1375</v>
      </c>
      <c r="E205" s="12">
        <f>SUM(E204)</f>
        <v>692477</v>
      </c>
      <c r="F205" s="12">
        <f>SUM(F204)</f>
        <v>878101</v>
      </c>
      <c r="G205" s="12">
        <f>SUM(G204)</f>
        <v>612580</v>
      </c>
      <c r="H205" s="12">
        <f>SUM(H204)</f>
        <v>1096476</v>
      </c>
      <c r="I205" s="12">
        <f>SUM(I204)</f>
        <v>631549</v>
      </c>
      <c r="J205" s="52">
        <f>I205/H205</f>
        <v>0.5759806872197841</v>
      </c>
      <c r="K205" s="12">
        <f aca="true" t="shared" si="20" ref="K205:R205">SUM(K204)</f>
        <v>328365</v>
      </c>
      <c r="L205" s="12">
        <f t="shared" si="20"/>
        <v>766588</v>
      </c>
      <c r="M205" s="12">
        <f t="shared" si="20"/>
        <v>830170</v>
      </c>
      <c r="N205" s="12">
        <f t="shared" si="20"/>
        <v>569330</v>
      </c>
      <c r="O205" s="12">
        <f t="shared" si="20"/>
        <v>499881</v>
      </c>
      <c r="P205" s="12">
        <f t="shared" si="20"/>
        <v>589954</v>
      </c>
      <c r="Q205" s="12">
        <f t="shared" si="20"/>
        <v>518749</v>
      </c>
      <c r="R205" s="12">
        <f t="shared" si="20"/>
        <v>638762</v>
      </c>
      <c r="AH205">
        <v>1450956</v>
      </c>
    </row>
    <row r="206" spans="10:34" ht="12.75">
      <c r="J206" s="4"/>
      <c r="M206" s="12"/>
      <c r="N206" s="12"/>
      <c r="O206" s="12"/>
      <c r="P206" s="12"/>
      <c r="AG206" t="s">
        <v>1375</v>
      </c>
      <c r="AH206" s="3">
        <f>SUM(AH197:AH205)</f>
        <v>1935738</v>
      </c>
    </row>
    <row r="207" spans="2:33" ht="12.75">
      <c r="B207" s="44" t="s">
        <v>1141</v>
      </c>
      <c r="C207" s="44"/>
      <c r="D207" s="44"/>
      <c r="E207" s="24"/>
      <c r="F207" s="24"/>
      <c r="G207" s="24"/>
      <c r="H207" s="24"/>
      <c r="I207" s="24"/>
      <c r="J207" s="44"/>
      <c r="K207" s="24"/>
      <c r="L207" s="24"/>
      <c r="M207" s="24"/>
      <c r="N207" s="24"/>
      <c r="O207" s="24"/>
      <c r="P207" s="62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4:31" ht="12.75">
      <c r="D208" t="s">
        <v>1397</v>
      </c>
      <c r="E208">
        <v>78721</v>
      </c>
      <c r="F208">
        <v>69846</v>
      </c>
      <c r="G208">
        <v>65531</v>
      </c>
      <c r="H208">
        <v>186425</v>
      </c>
      <c r="I208">
        <v>71156</v>
      </c>
      <c r="J208" s="52">
        <f aca="true" t="shared" si="21" ref="J208:J222">I208/H208</f>
        <v>0.3816870054981896</v>
      </c>
      <c r="K208">
        <v>196852</v>
      </c>
      <c r="L208">
        <v>183117</v>
      </c>
      <c r="M208">
        <v>204180</v>
      </c>
      <c r="N208">
        <v>211563</v>
      </c>
      <c r="O208">
        <v>185827</v>
      </c>
      <c r="P208" s="10">
        <v>192446</v>
      </c>
      <c r="Q208">
        <v>193140</v>
      </c>
      <c r="R208">
        <v>168681</v>
      </c>
      <c r="AE208" t="s">
        <v>1189</v>
      </c>
    </row>
    <row r="209" spans="4:34" ht="12.75">
      <c r="D209" t="s">
        <v>562</v>
      </c>
      <c r="E209">
        <v>24491</v>
      </c>
      <c r="F209">
        <v>21986</v>
      </c>
      <c r="G209">
        <v>19464</v>
      </c>
      <c r="H209">
        <v>2866</v>
      </c>
      <c r="I209">
        <v>1140</v>
      </c>
      <c r="J209" s="52">
        <f t="shared" si="21"/>
        <v>0.39776692254012563</v>
      </c>
      <c r="K209">
        <v>7030</v>
      </c>
      <c r="L209">
        <v>4142</v>
      </c>
      <c r="M209">
        <v>5088</v>
      </c>
      <c r="N209">
        <v>5425</v>
      </c>
      <c r="O209">
        <v>4813</v>
      </c>
      <c r="P209" s="10">
        <v>3868</v>
      </c>
      <c r="Q209">
        <v>9404</v>
      </c>
      <c r="R209">
        <v>14674</v>
      </c>
      <c r="AH209">
        <v>25976</v>
      </c>
    </row>
    <row r="210" spans="4:34" ht="12.75">
      <c r="D210" t="s">
        <v>165</v>
      </c>
      <c r="E210">
        <v>1535798</v>
      </c>
      <c r="F210">
        <v>1403873</v>
      </c>
      <c r="G210">
        <v>1031659</v>
      </c>
      <c r="H210">
        <v>2589840</v>
      </c>
      <c r="I210">
        <v>1169357</v>
      </c>
      <c r="J210" s="52">
        <f t="shared" si="21"/>
        <v>0.45151708213634817</v>
      </c>
      <c r="K210">
        <v>2223894</v>
      </c>
      <c r="L210">
        <v>2226018</v>
      </c>
      <c r="M210">
        <v>1755099</v>
      </c>
      <c r="N210">
        <v>1433598</v>
      </c>
      <c r="O210">
        <v>1123341</v>
      </c>
      <c r="P210" s="10">
        <v>931335</v>
      </c>
      <c r="Q210">
        <v>725604</v>
      </c>
      <c r="R210">
        <v>346569</v>
      </c>
      <c r="AH210">
        <v>29781</v>
      </c>
    </row>
    <row r="211" spans="4:34" ht="12.75">
      <c r="D211" t="s">
        <v>655</v>
      </c>
      <c r="E211">
        <v>211</v>
      </c>
      <c r="F211">
        <v>678</v>
      </c>
      <c r="G211">
        <v>119</v>
      </c>
      <c r="H211">
        <v>1641</v>
      </c>
      <c r="I211">
        <v>396</v>
      </c>
      <c r="J211" s="52">
        <f t="shared" si="21"/>
        <v>0.2413162705667276</v>
      </c>
      <c r="K211">
        <v>367</v>
      </c>
      <c r="L211">
        <v>362</v>
      </c>
      <c r="M211">
        <v>353</v>
      </c>
      <c r="N211">
        <v>297</v>
      </c>
      <c r="O211">
        <v>341</v>
      </c>
      <c r="P211" s="10">
        <v>827</v>
      </c>
      <c r="Q211">
        <v>461</v>
      </c>
      <c r="R211">
        <v>6450</v>
      </c>
      <c r="AH211">
        <v>83592</v>
      </c>
    </row>
    <row r="212" spans="4:34" ht="12.75">
      <c r="D212" t="s">
        <v>345</v>
      </c>
      <c r="E212">
        <v>217107</v>
      </c>
      <c r="F212">
        <v>155012</v>
      </c>
      <c r="G212">
        <v>141155</v>
      </c>
      <c r="H212">
        <v>389351</v>
      </c>
      <c r="I212">
        <v>156072</v>
      </c>
      <c r="J212" s="52">
        <f t="shared" si="21"/>
        <v>0.40085167368261543</v>
      </c>
      <c r="K212">
        <v>324423</v>
      </c>
      <c r="L212">
        <v>320205</v>
      </c>
      <c r="M212">
        <v>312859</v>
      </c>
      <c r="N212">
        <v>317858</v>
      </c>
      <c r="O212">
        <v>292761</v>
      </c>
      <c r="P212" s="10">
        <v>302324</v>
      </c>
      <c r="Q212">
        <v>326688</v>
      </c>
      <c r="R212">
        <v>316808</v>
      </c>
      <c r="AH212">
        <v>25305</v>
      </c>
    </row>
    <row r="213" spans="4:34" ht="12.75">
      <c r="D213" t="s">
        <v>299</v>
      </c>
      <c r="E213">
        <v>23231</v>
      </c>
      <c r="F213">
        <v>17948</v>
      </c>
      <c r="G213">
        <v>47975</v>
      </c>
      <c r="H213">
        <v>79967</v>
      </c>
      <c r="I213">
        <v>38246</v>
      </c>
      <c r="J213" s="52">
        <f t="shared" si="21"/>
        <v>0.4782722873185189</v>
      </c>
      <c r="K213">
        <v>156068</v>
      </c>
      <c r="L213">
        <v>179340</v>
      </c>
      <c r="M213">
        <v>203946</v>
      </c>
      <c r="N213">
        <v>177404</v>
      </c>
      <c r="O213">
        <v>164134</v>
      </c>
      <c r="P213" s="10">
        <v>234802</v>
      </c>
      <c r="Q213">
        <v>156565</v>
      </c>
      <c r="R213">
        <v>116496</v>
      </c>
      <c r="AH213">
        <v>266</v>
      </c>
    </row>
    <row r="214" spans="4:34" ht="12.75">
      <c r="D214" t="s">
        <v>278</v>
      </c>
      <c r="E214">
        <v>75091</v>
      </c>
      <c r="F214">
        <v>79416</v>
      </c>
      <c r="G214">
        <v>68793</v>
      </c>
      <c r="H214">
        <v>705787</v>
      </c>
      <c r="I214">
        <v>210339</v>
      </c>
      <c r="J214" s="52">
        <f t="shared" si="21"/>
        <v>0.2980205076035688</v>
      </c>
      <c r="K214">
        <v>776479</v>
      </c>
      <c r="L214">
        <v>932034</v>
      </c>
      <c r="M214">
        <v>847033</v>
      </c>
      <c r="N214">
        <v>789376</v>
      </c>
      <c r="O214">
        <v>797611</v>
      </c>
      <c r="P214" s="10">
        <v>678578</v>
      </c>
      <c r="Q214">
        <v>656567</v>
      </c>
      <c r="R214">
        <v>771995</v>
      </c>
      <c r="AH214">
        <v>3434</v>
      </c>
    </row>
    <row r="215" spans="4:34" ht="12.75">
      <c r="D215" t="s">
        <v>229</v>
      </c>
      <c r="E215">
        <v>194169</v>
      </c>
      <c r="F215">
        <v>266500</v>
      </c>
      <c r="G215">
        <v>170668</v>
      </c>
      <c r="H215">
        <v>204799</v>
      </c>
      <c r="I215">
        <v>123950</v>
      </c>
      <c r="J215" s="52">
        <f t="shared" si="21"/>
        <v>0.6052275645877178</v>
      </c>
      <c r="K215">
        <v>264393</v>
      </c>
      <c r="L215">
        <v>118108</v>
      </c>
      <c r="M215">
        <v>65901</v>
      </c>
      <c r="N215">
        <v>47075</v>
      </c>
      <c r="O215">
        <v>60185</v>
      </c>
      <c r="P215" s="10">
        <v>53111</v>
      </c>
      <c r="Q215">
        <v>40557</v>
      </c>
      <c r="R215">
        <v>45846</v>
      </c>
      <c r="AH215">
        <v>54897</v>
      </c>
    </row>
    <row r="216" spans="4:34" ht="12.75">
      <c r="D216" t="s">
        <v>116</v>
      </c>
      <c r="E216">
        <v>2556604</v>
      </c>
      <c r="F216">
        <v>2146521</v>
      </c>
      <c r="G216">
        <v>2190616</v>
      </c>
      <c r="H216">
        <v>4207921</v>
      </c>
      <c r="I216">
        <v>2098969</v>
      </c>
      <c r="J216" s="52">
        <f t="shared" si="21"/>
        <v>0.49881378476449534</v>
      </c>
      <c r="K216">
        <v>2978430</v>
      </c>
      <c r="L216">
        <v>2592088</v>
      </c>
      <c r="M216">
        <v>2890241</v>
      </c>
      <c r="N216">
        <v>2954979</v>
      </c>
      <c r="O216">
        <v>2590257</v>
      </c>
      <c r="P216" s="10">
        <v>2848725</v>
      </c>
      <c r="Q216">
        <v>3408304</v>
      </c>
      <c r="R216">
        <v>2933392</v>
      </c>
      <c r="AH216">
        <v>13136</v>
      </c>
    </row>
    <row r="217" spans="4:34" ht="12.75">
      <c r="D217" t="s">
        <v>1062</v>
      </c>
      <c r="E217">
        <v>64123</v>
      </c>
      <c r="F217">
        <v>96811</v>
      </c>
      <c r="G217">
        <v>78773</v>
      </c>
      <c r="H217">
        <v>375718</v>
      </c>
      <c r="I217">
        <v>249926</v>
      </c>
      <c r="J217" s="52">
        <f t="shared" si="21"/>
        <v>0.6651957052896055</v>
      </c>
      <c r="K217">
        <v>338279</v>
      </c>
      <c r="L217">
        <v>474311</v>
      </c>
      <c r="M217">
        <v>499941</v>
      </c>
      <c r="N217">
        <v>463710</v>
      </c>
      <c r="O217">
        <v>336808</v>
      </c>
      <c r="P217" s="10">
        <v>235885</v>
      </c>
      <c r="Q217">
        <v>327078</v>
      </c>
      <c r="R217">
        <v>423460</v>
      </c>
      <c r="AH217">
        <v>0</v>
      </c>
    </row>
    <row r="218" spans="4:34" ht="12.75">
      <c r="D218" t="s">
        <v>968</v>
      </c>
      <c r="E218">
        <v>132699</v>
      </c>
      <c r="F218">
        <v>78302</v>
      </c>
      <c r="G218">
        <v>78971</v>
      </c>
      <c r="H218">
        <v>167495</v>
      </c>
      <c r="I218">
        <v>76341</v>
      </c>
      <c r="J218" s="52">
        <f t="shared" si="21"/>
        <v>0.4557807695752112</v>
      </c>
      <c r="K218">
        <v>201556</v>
      </c>
      <c r="L218">
        <v>268652</v>
      </c>
      <c r="M218">
        <v>265898</v>
      </c>
      <c r="N218">
        <v>235309</v>
      </c>
      <c r="O218">
        <v>218305</v>
      </c>
      <c r="P218" s="10">
        <v>198437</v>
      </c>
      <c r="Q218">
        <v>120883</v>
      </c>
      <c r="R218">
        <v>102963</v>
      </c>
      <c r="AH218">
        <v>78327</v>
      </c>
    </row>
    <row r="219" spans="4:34" ht="12.75">
      <c r="D219" t="s">
        <v>1043</v>
      </c>
      <c r="E219">
        <v>18</v>
      </c>
      <c r="F219">
        <v>7339</v>
      </c>
      <c r="G219">
        <v>9270</v>
      </c>
      <c r="H219">
        <v>10635</v>
      </c>
      <c r="I219">
        <v>8176</v>
      </c>
      <c r="J219" s="52">
        <f t="shared" si="21"/>
        <v>0.7687823225199812</v>
      </c>
      <c r="K219">
        <v>33385</v>
      </c>
      <c r="L219">
        <v>41565</v>
      </c>
      <c r="M219">
        <v>61201</v>
      </c>
      <c r="N219">
        <v>50686</v>
      </c>
      <c r="O219">
        <v>50054</v>
      </c>
      <c r="P219" s="10">
        <v>53212</v>
      </c>
      <c r="Q219">
        <v>27200</v>
      </c>
      <c r="R219">
        <v>25840</v>
      </c>
      <c r="AH219">
        <v>67939</v>
      </c>
    </row>
    <row r="220" spans="4:34" ht="12.75">
      <c r="D220" t="s">
        <v>322</v>
      </c>
      <c r="E220">
        <v>2501</v>
      </c>
      <c r="F220">
        <v>6435</v>
      </c>
      <c r="G220">
        <v>2715</v>
      </c>
      <c r="H220">
        <v>14998</v>
      </c>
      <c r="I220">
        <v>6848</v>
      </c>
      <c r="J220" s="52">
        <f t="shared" si="21"/>
        <v>0.4565942125616749</v>
      </c>
      <c r="K220">
        <v>10966</v>
      </c>
      <c r="L220">
        <v>8904</v>
      </c>
      <c r="M220">
        <v>10743</v>
      </c>
      <c r="N220">
        <v>16288</v>
      </c>
      <c r="O220">
        <v>15199</v>
      </c>
      <c r="P220" s="10">
        <v>16270</v>
      </c>
      <c r="Q220">
        <v>12791</v>
      </c>
      <c r="R220">
        <v>23177</v>
      </c>
      <c r="AH220">
        <v>44185</v>
      </c>
    </row>
    <row r="221" spans="4:34" ht="12.75">
      <c r="D221" t="s">
        <v>282</v>
      </c>
      <c r="E221">
        <v>2612</v>
      </c>
      <c r="F221">
        <v>2434</v>
      </c>
      <c r="G221">
        <v>3905</v>
      </c>
      <c r="H221">
        <v>7282</v>
      </c>
      <c r="I221">
        <v>1900</v>
      </c>
      <c r="J221" s="52">
        <f t="shared" si="21"/>
        <v>0.2609173304037352</v>
      </c>
      <c r="K221">
        <v>6541</v>
      </c>
      <c r="L221">
        <v>3626</v>
      </c>
      <c r="M221">
        <v>533</v>
      </c>
      <c r="N221">
        <v>6024</v>
      </c>
      <c r="O221">
        <v>5917</v>
      </c>
      <c r="P221" s="10">
        <v>5935</v>
      </c>
      <c r="Q221">
        <v>1633</v>
      </c>
      <c r="R221">
        <v>1205</v>
      </c>
      <c r="AH221">
        <v>8631</v>
      </c>
    </row>
    <row r="222" spans="4:34" ht="12.75">
      <c r="D222" t="s">
        <v>963</v>
      </c>
      <c r="E222">
        <v>0</v>
      </c>
      <c r="F222">
        <v>1069</v>
      </c>
      <c r="G222">
        <v>562</v>
      </c>
      <c r="H222">
        <v>987</v>
      </c>
      <c r="I222">
        <v>478</v>
      </c>
      <c r="J222" s="52">
        <f t="shared" si="21"/>
        <v>0.48429584599797365</v>
      </c>
      <c r="K222">
        <v>2245</v>
      </c>
      <c r="L222">
        <v>2485</v>
      </c>
      <c r="M222">
        <v>4664</v>
      </c>
      <c r="N222">
        <v>2671</v>
      </c>
      <c r="O222">
        <v>3008</v>
      </c>
      <c r="P222" s="10">
        <v>2690</v>
      </c>
      <c r="Q222">
        <v>7380</v>
      </c>
      <c r="R222">
        <v>5634</v>
      </c>
      <c r="AH222">
        <v>38983</v>
      </c>
    </row>
    <row r="223" spans="4:18" ht="12.75">
      <c r="D223" t="s">
        <v>274</v>
      </c>
      <c r="E223" t="s">
        <v>16</v>
      </c>
      <c r="F223" t="s">
        <v>16</v>
      </c>
      <c r="G223" t="s">
        <v>16</v>
      </c>
      <c r="H223" t="s">
        <v>16</v>
      </c>
      <c r="I223" t="s">
        <v>16</v>
      </c>
      <c r="J223" t="s">
        <v>16</v>
      </c>
      <c r="K223">
        <v>17339</v>
      </c>
      <c r="L223">
        <v>3110</v>
      </c>
      <c r="M223">
        <v>4227</v>
      </c>
      <c r="N223">
        <v>20553</v>
      </c>
      <c r="O223">
        <v>17965</v>
      </c>
      <c r="P223" s="10">
        <v>8037</v>
      </c>
      <c r="Q223">
        <v>4360</v>
      </c>
      <c r="R223">
        <v>5621</v>
      </c>
    </row>
    <row r="224" spans="4:34" ht="12.75">
      <c r="D224" t="s">
        <v>407</v>
      </c>
      <c r="E224">
        <v>186510</v>
      </c>
      <c r="F224">
        <v>236452</v>
      </c>
      <c r="G224">
        <v>183680</v>
      </c>
      <c r="H224">
        <v>752315</v>
      </c>
      <c r="I224">
        <v>273306</v>
      </c>
      <c r="J224" s="52">
        <f>I224/H224</f>
        <v>0.3632866551909772</v>
      </c>
      <c r="K224">
        <v>477582</v>
      </c>
      <c r="L224">
        <v>493482</v>
      </c>
      <c r="M224">
        <v>546157</v>
      </c>
      <c r="N224">
        <v>572955</v>
      </c>
      <c r="O224">
        <v>567983</v>
      </c>
      <c r="P224" s="10">
        <v>609741</v>
      </c>
      <c r="Q224">
        <v>556218</v>
      </c>
      <c r="R224">
        <v>514488</v>
      </c>
      <c r="AH224">
        <v>8061</v>
      </c>
    </row>
    <row r="225" spans="4:34" ht="12.75">
      <c r="D225" t="s">
        <v>392</v>
      </c>
      <c r="E225">
        <v>0</v>
      </c>
      <c r="F225">
        <v>3892</v>
      </c>
      <c r="G225">
        <v>3361</v>
      </c>
      <c r="H225">
        <v>9117</v>
      </c>
      <c r="I225">
        <v>5670</v>
      </c>
      <c r="J225" s="52">
        <f>I225/H225</f>
        <v>0.6219151036525172</v>
      </c>
      <c r="K225">
        <v>24141</v>
      </c>
      <c r="L225">
        <v>15581</v>
      </c>
      <c r="M225">
        <v>17552</v>
      </c>
      <c r="N225">
        <v>15779</v>
      </c>
      <c r="O225">
        <v>12100</v>
      </c>
      <c r="P225" s="10">
        <v>30963</v>
      </c>
      <c r="Q225">
        <v>13346</v>
      </c>
      <c r="R225">
        <v>16624</v>
      </c>
      <c r="AH225">
        <v>7017</v>
      </c>
    </row>
    <row r="226" spans="4:34" ht="12.75">
      <c r="D226" t="s">
        <v>1038</v>
      </c>
      <c r="E226">
        <v>15387</v>
      </c>
      <c r="F226">
        <v>10259</v>
      </c>
      <c r="G226">
        <v>16778</v>
      </c>
      <c r="H226">
        <v>46971</v>
      </c>
      <c r="I226">
        <v>18563</v>
      </c>
      <c r="J226" s="52">
        <f>I226/H226</f>
        <v>0.3952012944157033</v>
      </c>
      <c r="K226">
        <v>30947</v>
      </c>
      <c r="L226">
        <v>43564</v>
      </c>
      <c r="M226">
        <v>104489</v>
      </c>
      <c r="N226">
        <v>96618</v>
      </c>
      <c r="O226">
        <v>86091</v>
      </c>
      <c r="P226" s="10">
        <v>106390</v>
      </c>
      <c r="Q226">
        <v>123760</v>
      </c>
      <c r="R226">
        <v>134336</v>
      </c>
      <c r="AH226">
        <v>11647</v>
      </c>
    </row>
    <row r="227" spans="4:34" ht="12.75">
      <c r="D227" s="59" t="s">
        <v>1375</v>
      </c>
      <c r="E227" s="12">
        <f>SUM(E208:E226)</f>
        <v>5109273</v>
      </c>
      <c r="F227" s="12">
        <f>SUM(F208:F226)</f>
        <v>4604773</v>
      </c>
      <c r="G227" s="12">
        <f>SUM(G208:G226)</f>
        <v>4113995</v>
      </c>
      <c r="H227" s="12">
        <f>SUM(H208:H226)</f>
        <v>9754115</v>
      </c>
      <c r="I227" s="12">
        <f>SUM(I208:I226)</f>
        <v>4510833</v>
      </c>
      <c r="J227" s="52">
        <f>I227/H227</f>
        <v>0.4624543590064296</v>
      </c>
      <c r="K227" s="12">
        <f aca="true" t="shared" si="22" ref="K227:R227">SUM(K208:K226)</f>
        <v>8070917</v>
      </c>
      <c r="L227" s="12">
        <f t="shared" si="22"/>
        <v>7910694</v>
      </c>
      <c r="M227" s="12">
        <f t="shared" si="22"/>
        <v>7800105</v>
      </c>
      <c r="N227" s="12">
        <f t="shared" si="22"/>
        <v>7418168</v>
      </c>
      <c r="O227" s="12">
        <f t="shared" si="22"/>
        <v>6532700</v>
      </c>
      <c r="P227" s="12">
        <f t="shared" si="22"/>
        <v>6513576</v>
      </c>
      <c r="Q227" s="12">
        <f t="shared" si="22"/>
        <v>6711939</v>
      </c>
      <c r="R227" s="12">
        <f t="shared" si="22"/>
        <v>5974259</v>
      </c>
      <c r="AH227">
        <v>17592</v>
      </c>
    </row>
    <row r="228" spans="10:34" ht="12.75">
      <c r="J228" s="4"/>
      <c r="AH228">
        <v>72263</v>
      </c>
    </row>
    <row r="229" spans="2:34" ht="12.75">
      <c r="B229" s="44" t="s">
        <v>1147</v>
      </c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69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>
        <v>254572</v>
      </c>
    </row>
    <row r="230" spans="4:34" ht="12.75">
      <c r="D230" t="s">
        <v>966</v>
      </c>
      <c r="E230" s="10">
        <v>2424938</v>
      </c>
      <c r="F230" s="10">
        <v>2626274</v>
      </c>
      <c r="G230" s="10">
        <v>2357958</v>
      </c>
      <c r="H230" s="10">
        <v>5342153</v>
      </c>
      <c r="I230" s="10">
        <v>2095524</v>
      </c>
      <c r="J230" s="52">
        <f>I230/H230</f>
        <v>0.3922620711162709</v>
      </c>
      <c r="K230" s="10">
        <v>5310820</v>
      </c>
      <c r="L230" s="10">
        <v>4464455</v>
      </c>
      <c r="M230" s="10">
        <v>5240656</v>
      </c>
      <c r="N230">
        <v>3478597</v>
      </c>
      <c r="O230">
        <v>3514847</v>
      </c>
      <c r="P230" s="10">
        <v>3136783</v>
      </c>
      <c r="Q230">
        <v>2586959</v>
      </c>
      <c r="R230">
        <v>2568517</v>
      </c>
      <c r="AH230">
        <v>8572</v>
      </c>
    </row>
    <row r="231" spans="4:34" ht="12.75">
      <c r="D231" t="s">
        <v>178</v>
      </c>
      <c r="E231" s="10">
        <v>23297</v>
      </c>
      <c r="F231" s="10">
        <v>35505</v>
      </c>
      <c r="G231" s="10">
        <v>27747</v>
      </c>
      <c r="H231" s="10">
        <v>76472</v>
      </c>
      <c r="I231" s="10">
        <v>21037</v>
      </c>
      <c r="J231" s="52">
        <f>I231/H231</f>
        <v>0.27509415210796107</v>
      </c>
      <c r="K231" s="10">
        <v>67577</v>
      </c>
      <c r="L231" s="10">
        <v>25054</v>
      </c>
      <c r="M231" s="10">
        <v>16535</v>
      </c>
      <c r="N231">
        <v>15874</v>
      </c>
      <c r="O231">
        <v>8963</v>
      </c>
      <c r="P231" s="10">
        <v>25744</v>
      </c>
      <c r="Q231">
        <v>22605</v>
      </c>
      <c r="R231">
        <v>41894</v>
      </c>
      <c r="AH231">
        <v>781824</v>
      </c>
    </row>
    <row r="232" spans="4:34" ht="12.75">
      <c r="D232" t="s">
        <v>800</v>
      </c>
      <c r="E232" s="10">
        <v>26597</v>
      </c>
      <c r="F232" s="10">
        <v>39435</v>
      </c>
      <c r="G232" s="10">
        <v>53171</v>
      </c>
      <c r="H232" s="10">
        <v>39941</v>
      </c>
      <c r="I232" s="10">
        <v>27989</v>
      </c>
      <c r="J232" s="52">
        <f>I232/H232</f>
        <v>0.7007586189629704</v>
      </c>
      <c r="K232" s="10">
        <v>52724</v>
      </c>
      <c r="L232" s="10">
        <v>22376</v>
      </c>
      <c r="M232" s="10">
        <v>40488</v>
      </c>
      <c r="N232">
        <v>32628</v>
      </c>
      <c r="O232">
        <v>27171</v>
      </c>
      <c r="P232" s="10">
        <v>36266</v>
      </c>
      <c r="Q232">
        <v>49407</v>
      </c>
      <c r="R232">
        <v>57487</v>
      </c>
      <c r="AG232" t="s">
        <v>1375</v>
      </c>
      <c r="AH232" s="3">
        <f>SUM(AH209:AH231)</f>
        <v>1636000</v>
      </c>
    </row>
    <row r="233" spans="4:18" ht="12.75">
      <c r="D233" t="s">
        <v>503</v>
      </c>
      <c r="E233" s="10">
        <v>2687</v>
      </c>
      <c r="F233" s="10">
        <v>41255</v>
      </c>
      <c r="G233" s="10">
        <v>850</v>
      </c>
      <c r="H233" s="10">
        <v>9651</v>
      </c>
      <c r="I233" s="10">
        <v>8484</v>
      </c>
      <c r="J233" s="52">
        <f>I233/H233</f>
        <v>0.879079888094498</v>
      </c>
      <c r="K233" s="10">
        <v>0</v>
      </c>
      <c r="L233" s="10">
        <v>0</v>
      </c>
      <c r="M233" s="10">
        <v>0</v>
      </c>
      <c r="N233">
        <v>198</v>
      </c>
      <c r="O233">
        <v>942</v>
      </c>
      <c r="P233" s="10">
        <v>3608</v>
      </c>
      <c r="Q233">
        <v>2299</v>
      </c>
      <c r="R233">
        <v>2200</v>
      </c>
    </row>
    <row r="234" spans="4:31" ht="12.75">
      <c r="D234" t="s">
        <v>576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52"/>
      <c r="K234" s="10">
        <v>0</v>
      </c>
      <c r="L234" s="10">
        <v>0</v>
      </c>
      <c r="M234" s="10">
        <v>576</v>
      </c>
      <c r="N234">
        <v>0</v>
      </c>
      <c r="O234">
        <v>12639</v>
      </c>
      <c r="P234" s="10">
        <v>12135</v>
      </c>
      <c r="Q234">
        <v>525</v>
      </c>
      <c r="R234">
        <v>3992</v>
      </c>
      <c r="AE234" t="s">
        <v>1252</v>
      </c>
    </row>
    <row r="235" spans="4:34" ht="12.75">
      <c r="D235" t="s">
        <v>390</v>
      </c>
      <c r="E235" s="10">
        <v>378</v>
      </c>
      <c r="F235" s="10">
        <v>0</v>
      </c>
      <c r="G235" s="10">
        <v>0</v>
      </c>
      <c r="H235" s="10">
        <v>0</v>
      </c>
      <c r="I235" s="10">
        <v>0</v>
      </c>
      <c r="J235" s="52"/>
      <c r="K235" s="10">
        <v>0</v>
      </c>
      <c r="L235" s="10">
        <v>0</v>
      </c>
      <c r="M235" s="10">
        <v>0</v>
      </c>
      <c r="N235">
        <v>0</v>
      </c>
      <c r="O235">
        <v>0</v>
      </c>
      <c r="P235" s="10">
        <v>0</v>
      </c>
      <c r="Q235">
        <v>286</v>
      </c>
      <c r="R235">
        <v>0</v>
      </c>
      <c r="AH235">
        <v>45519</v>
      </c>
    </row>
    <row r="236" spans="4:34" ht="12.75">
      <c r="D236" t="s">
        <v>961</v>
      </c>
      <c r="E236" s="10">
        <v>1295526</v>
      </c>
      <c r="F236" s="10">
        <v>1293738</v>
      </c>
      <c r="G236" s="10">
        <v>1326875</v>
      </c>
      <c r="H236" s="10">
        <v>3548820</v>
      </c>
      <c r="I236" s="10">
        <v>1296156</v>
      </c>
      <c r="J236" s="52">
        <f>I236/H236</f>
        <v>0.36523576850896916</v>
      </c>
      <c r="K236" s="10">
        <v>2735025</v>
      </c>
      <c r="L236" s="10">
        <v>3650080</v>
      </c>
      <c r="M236" s="10">
        <v>3714935</v>
      </c>
      <c r="N236">
        <v>3084078</v>
      </c>
      <c r="O236">
        <v>3014734</v>
      </c>
      <c r="P236" s="10">
        <v>2929687</v>
      </c>
      <c r="Q236">
        <v>3904550</v>
      </c>
      <c r="R236">
        <v>4099633</v>
      </c>
      <c r="AH236">
        <v>14945</v>
      </c>
    </row>
    <row r="237" spans="4:34" ht="12.75">
      <c r="D237" t="s">
        <v>1091</v>
      </c>
      <c r="E237" s="10">
        <v>10083</v>
      </c>
      <c r="F237" s="10">
        <v>9518</v>
      </c>
      <c r="G237" s="10">
        <v>8313</v>
      </c>
      <c r="H237" s="10">
        <v>26072</v>
      </c>
      <c r="I237" s="10">
        <v>8615</v>
      </c>
      <c r="J237" s="52">
        <f>I237/H237</f>
        <v>0.3304311138386008</v>
      </c>
      <c r="K237" s="10">
        <v>17186</v>
      </c>
      <c r="L237" s="10">
        <v>3251</v>
      </c>
      <c r="M237" s="10">
        <v>12966</v>
      </c>
      <c r="N237">
        <v>24400</v>
      </c>
      <c r="O237">
        <v>34452</v>
      </c>
      <c r="P237" s="10">
        <v>47993</v>
      </c>
      <c r="Q237">
        <v>70052</v>
      </c>
      <c r="R237">
        <v>68243</v>
      </c>
      <c r="AH237">
        <v>119018</v>
      </c>
    </row>
    <row r="238" spans="4:34" ht="12.75">
      <c r="D238" t="s">
        <v>1017</v>
      </c>
      <c r="E238" s="10">
        <v>16107</v>
      </c>
      <c r="F238" s="10">
        <v>20560</v>
      </c>
      <c r="G238" s="10">
        <v>14484</v>
      </c>
      <c r="H238" s="10">
        <v>30167</v>
      </c>
      <c r="I238" s="10">
        <v>13838</v>
      </c>
      <c r="J238" s="52">
        <f>I238/H238</f>
        <v>0.45871316339045975</v>
      </c>
      <c r="K238" s="10">
        <v>58136</v>
      </c>
      <c r="L238" s="10">
        <v>29243</v>
      </c>
      <c r="M238" s="10">
        <v>40483</v>
      </c>
      <c r="N238">
        <v>79529</v>
      </c>
      <c r="O238">
        <v>104608</v>
      </c>
      <c r="P238" s="10">
        <v>155226</v>
      </c>
      <c r="Q238">
        <v>125084</v>
      </c>
      <c r="R238">
        <v>116351</v>
      </c>
      <c r="AH238">
        <v>31068</v>
      </c>
    </row>
    <row r="239" spans="4:34" ht="12.75">
      <c r="D239" t="s">
        <v>988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52"/>
      <c r="K239" s="10">
        <v>115</v>
      </c>
      <c r="L239" s="10">
        <v>0</v>
      </c>
      <c r="M239" s="10">
        <v>0</v>
      </c>
      <c r="N239">
        <v>450</v>
      </c>
      <c r="O239">
        <v>2544</v>
      </c>
      <c r="P239" s="10">
        <v>7804</v>
      </c>
      <c r="Q239">
        <v>6763</v>
      </c>
      <c r="R239">
        <v>20131</v>
      </c>
      <c r="AH239">
        <v>117549</v>
      </c>
    </row>
    <row r="240" spans="4:34" ht="12.75">
      <c r="D240" t="s">
        <v>1475</v>
      </c>
      <c r="E240" s="10">
        <v>0</v>
      </c>
      <c r="F240" s="10">
        <v>580</v>
      </c>
      <c r="G240" s="10">
        <v>0</v>
      </c>
      <c r="H240" s="10">
        <v>976</v>
      </c>
      <c r="I240" s="10">
        <v>634</v>
      </c>
      <c r="J240" s="52">
        <f>I240/H240</f>
        <v>0.6495901639344263</v>
      </c>
      <c r="K240" s="10">
        <v>0</v>
      </c>
      <c r="L240" s="10">
        <v>0</v>
      </c>
      <c r="M240" s="10">
        <v>0</v>
      </c>
      <c r="N240">
        <v>0</v>
      </c>
      <c r="O240">
        <v>0</v>
      </c>
      <c r="P240" s="10">
        <v>0</v>
      </c>
      <c r="Q240">
        <v>0</v>
      </c>
      <c r="R240">
        <v>2937</v>
      </c>
      <c r="AH240">
        <v>184790</v>
      </c>
    </row>
    <row r="241" spans="4:34" ht="12.75">
      <c r="D241" t="s">
        <v>707</v>
      </c>
      <c r="E241" s="10">
        <v>1666407</v>
      </c>
      <c r="F241" s="10">
        <v>1083144</v>
      </c>
      <c r="G241" s="10">
        <v>1029033</v>
      </c>
      <c r="H241" s="10">
        <v>3853170</v>
      </c>
      <c r="I241" s="10">
        <v>1841151</v>
      </c>
      <c r="J241" s="52">
        <f>I241/H241</f>
        <v>0.47782760687953035</v>
      </c>
      <c r="K241" s="10">
        <v>439526</v>
      </c>
      <c r="L241" s="10">
        <v>525922</v>
      </c>
      <c r="M241" s="10">
        <v>495786</v>
      </c>
      <c r="N241">
        <v>305015</v>
      </c>
      <c r="O241">
        <v>191872</v>
      </c>
      <c r="P241" s="10">
        <v>263245</v>
      </c>
      <c r="Q241">
        <v>340690</v>
      </c>
      <c r="R241">
        <v>239797</v>
      </c>
      <c r="AH241">
        <v>68929</v>
      </c>
    </row>
    <row r="242" spans="4:34" ht="12.75">
      <c r="D242" t="s">
        <v>1386</v>
      </c>
      <c r="E242" s="10">
        <v>63736</v>
      </c>
      <c r="F242" s="10">
        <v>85613</v>
      </c>
      <c r="G242" s="10">
        <v>56483</v>
      </c>
      <c r="H242" s="10">
        <v>173837</v>
      </c>
      <c r="I242" s="10">
        <v>56806</v>
      </c>
      <c r="J242" s="52">
        <f>I242/H242</f>
        <v>0.3267773834108964</v>
      </c>
      <c r="K242" s="10">
        <v>110468</v>
      </c>
      <c r="L242" s="10">
        <v>124292</v>
      </c>
      <c r="M242" s="10">
        <v>143438</v>
      </c>
      <c r="N242">
        <v>163891</v>
      </c>
      <c r="O242">
        <v>158213</v>
      </c>
      <c r="P242" s="10">
        <v>156220</v>
      </c>
      <c r="Q242">
        <v>88438</v>
      </c>
      <c r="R242">
        <v>0</v>
      </c>
      <c r="AH242">
        <v>11825</v>
      </c>
    </row>
    <row r="243" spans="4:34" ht="12.75">
      <c r="D243" t="s">
        <v>388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52"/>
      <c r="K243" s="10">
        <v>470</v>
      </c>
      <c r="L243" s="10">
        <v>0</v>
      </c>
      <c r="M243" s="10">
        <v>0</v>
      </c>
      <c r="N243">
        <v>0</v>
      </c>
      <c r="O243">
        <v>0</v>
      </c>
      <c r="P243" s="10">
        <v>0</v>
      </c>
      <c r="Q243">
        <v>633</v>
      </c>
      <c r="R243">
        <v>1497</v>
      </c>
      <c r="AH243">
        <v>16983</v>
      </c>
    </row>
    <row r="244" spans="4:34" ht="12.75">
      <c r="D244" t="s">
        <v>588</v>
      </c>
      <c r="E244" s="10">
        <v>76700</v>
      </c>
      <c r="F244" s="10">
        <v>204680</v>
      </c>
      <c r="G244" s="10">
        <v>220627</v>
      </c>
      <c r="H244" s="10">
        <v>1045125</v>
      </c>
      <c r="I244" s="10">
        <v>326728</v>
      </c>
      <c r="J244" s="52">
        <f>I244/H244</f>
        <v>0.3126209783518718</v>
      </c>
      <c r="K244" s="10">
        <v>32353</v>
      </c>
      <c r="L244" s="10">
        <v>542403</v>
      </c>
      <c r="M244" s="10">
        <v>216814</v>
      </c>
      <c r="N244">
        <v>98510</v>
      </c>
      <c r="O244">
        <v>157736</v>
      </c>
      <c r="P244" s="10">
        <v>63036</v>
      </c>
      <c r="Q244">
        <v>39684</v>
      </c>
      <c r="R244">
        <v>72569</v>
      </c>
      <c r="AH244">
        <v>5940</v>
      </c>
    </row>
    <row r="245" spans="4:34" ht="12.75">
      <c r="D245" t="s">
        <v>513</v>
      </c>
      <c r="E245" s="10">
        <v>85845</v>
      </c>
      <c r="F245" s="10">
        <v>30177</v>
      </c>
      <c r="G245" s="10">
        <v>0</v>
      </c>
      <c r="H245" s="10">
        <v>0</v>
      </c>
      <c r="I245" s="10">
        <v>0</v>
      </c>
      <c r="J245" s="52"/>
      <c r="K245" s="10">
        <v>0</v>
      </c>
      <c r="L245" s="10">
        <v>0</v>
      </c>
      <c r="M245" s="10">
        <v>0</v>
      </c>
      <c r="N245">
        <v>0</v>
      </c>
      <c r="O245">
        <v>0</v>
      </c>
      <c r="P245" s="10">
        <v>0</v>
      </c>
      <c r="Q245">
        <v>0</v>
      </c>
      <c r="R245">
        <v>1675</v>
      </c>
      <c r="AH245">
        <v>45535</v>
      </c>
    </row>
    <row r="246" spans="4:34" ht="12.75">
      <c r="D246" t="s">
        <v>289</v>
      </c>
      <c r="E246" s="10">
        <v>140932</v>
      </c>
      <c r="F246" s="10">
        <v>226217</v>
      </c>
      <c r="G246" s="10">
        <v>52502</v>
      </c>
      <c r="H246" s="10">
        <v>154222</v>
      </c>
      <c r="I246" s="10">
        <v>77460</v>
      </c>
      <c r="J246" s="52">
        <f>I246/H246</f>
        <v>0.5022629715604777</v>
      </c>
      <c r="K246" s="10">
        <v>4980</v>
      </c>
      <c r="L246" s="10">
        <v>0</v>
      </c>
      <c r="M246" s="10">
        <v>11784</v>
      </c>
      <c r="N246">
        <v>9982</v>
      </c>
      <c r="O246">
        <v>4060</v>
      </c>
      <c r="P246" s="10">
        <v>9184</v>
      </c>
      <c r="Q246">
        <v>0</v>
      </c>
      <c r="R246">
        <v>2333</v>
      </c>
      <c r="AH246">
        <v>21788</v>
      </c>
    </row>
    <row r="247" spans="4:34" ht="12.75">
      <c r="D247" t="s">
        <v>763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52"/>
      <c r="K247" s="10">
        <v>0</v>
      </c>
      <c r="L247" s="10">
        <v>0</v>
      </c>
      <c r="M247" s="10">
        <v>0</v>
      </c>
      <c r="N247">
        <v>0</v>
      </c>
      <c r="O247">
        <v>0</v>
      </c>
      <c r="P247" s="10">
        <v>0</v>
      </c>
      <c r="Q247">
        <v>4572</v>
      </c>
      <c r="R247">
        <v>14813</v>
      </c>
      <c r="AH247">
        <v>50326</v>
      </c>
    </row>
    <row r="248" spans="4:34" ht="12.75">
      <c r="D248" t="s">
        <v>490</v>
      </c>
      <c r="E248" s="10">
        <v>435696</v>
      </c>
      <c r="F248" s="10">
        <v>506791</v>
      </c>
      <c r="G248" s="10">
        <v>308930</v>
      </c>
      <c r="H248" s="10">
        <v>2547144</v>
      </c>
      <c r="I248" s="10">
        <v>838018</v>
      </c>
      <c r="J248" s="52">
        <f>I248/H248</f>
        <v>0.3290029931562566</v>
      </c>
      <c r="K248" s="10">
        <v>5986484</v>
      </c>
      <c r="L248" s="10">
        <v>4880815</v>
      </c>
      <c r="M248" s="10">
        <v>426730</v>
      </c>
      <c r="N248">
        <v>28222</v>
      </c>
      <c r="O248">
        <v>462124</v>
      </c>
      <c r="P248" s="10">
        <v>448758</v>
      </c>
      <c r="Q248">
        <v>151079</v>
      </c>
      <c r="R248">
        <v>97523</v>
      </c>
      <c r="AH248">
        <v>41090</v>
      </c>
    </row>
    <row r="249" spans="4:34" ht="12.75">
      <c r="D249" s="59" t="s">
        <v>1375</v>
      </c>
      <c r="E249" s="12">
        <f>SUM(E230:E248)</f>
        <v>6268929</v>
      </c>
      <c r="F249" s="12">
        <f>SUM(F230:F248)</f>
        <v>6203487</v>
      </c>
      <c r="G249" s="12">
        <f>SUM(G230:G248)</f>
        <v>5456973</v>
      </c>
      <c r="H249" s="12">
        <f>SUM(H230:H248)</f>
        <v>16847750</v>
      </c>
      <c r="I249" s="12">
        <f>SUM(I230:I248)</f>
        <v>6612440</v>
      </c>
      <c r="J249" s="52">
        <f>I249/H249</f>
        <v>0.3924820821771453</v>
      </c>
      <c r="K249" s="12">
        <f aca="true" t="shared" si="23" ref="K249:R249">SUM(K230:K248)</f>
        <v>14815864</v>
      </c>
      <c r="L249" s="12">
        <f t="shared" si="23"/>
        <v>14267891</v>
      </c>
      <c r="M249" s="12">
        <f t="shared" si="23"/>
        <v>10361191</v>
      </c>
      <c r="N249" s="12">
        <f t="shared" si="23"/>
        <v>7321374</v>
      </c>
      <c r="O249" s="12">
        <f t="shared" si="23"/>
        <v>7694905</v>
      </c>
      <c r="P249" s="12">
        <f t="shared" si="23"/>
        <v>7295689</v>
      </c>
      <c r="Q249" s="12">
        <f t="shared" si="23"/>
        <v>7393626</v>
      </c>
      <c r="R249" s="12">
        <f t="shared" si="23"/>
        <v>7411592</v>
      </c>
      <c r="AH249">
        <v>50308</v>
      </c>
    </row>
    <row r="250" spans="10:34" ht="12.75">
      <c r="J250" s="4"/>
      <c r="AH250">
        <v>30462</v>
      </c>
    </row>
    <row r="251" spans="2:34" ht="12.75">
      <c r="B251" s="44" t="s">
        <v>1157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69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>
        <v>37344</v>
      </c>
    </row>
    <row r="252" spans="4:34" ht="12.75">
      <c r="D252" t="s">
        <v>919</v>
      </c>
      <c r="E252">
        <v>880406</v>
      </c>
      <c r="F252">
        <v>1011087</v>
      </c>
      <c r="G252">
        <v>921015</v>
      </c>
      <c r="H252">
        <v>1711380</v>
      </c>
      <c r="I252">
        <v>847020</v>
      </c>
      <c r="J252" s="52">
        <f>I252/H252</f>
        <v>0.49493391298250533</v>
      </c>
      <c r="K252">
        <v>1179243</v>
      </c>
      <c r="L252">
        <v>1023012</v>
      </c>
      <c r="M252">
        <v>955522</v>
      </c>
      <c r="N252">
        <v>883703</v>
      </c>
      <c r="O252">
        <v>1140593</v>
      </c>
      <c r="P252" s="10">
        <v>1171007</v>
      </c>
      <c r="Q252">
        <v>1282474</v>
      </c>
      <c r="R252">
        <v>1364492</v>
      </c>
      <c r="AH252">
        <v>18454</v>
      </c>
    </row>
    <row r="253" spans="4:34" ht="12.75">
      <c r="D253" t="s">
        <v>920</v>
      </c>
      <c r="E253">
        <v>9699</v>
      </c>
      <c r="F253">
        <v>17160</v>
      </c>
      <c r="G253">
        <v>7950</v>
      </c>
      <c r="H253">
        <v>9916</v>
      </c>
      <c r="I253">
        <v>4407</v>
      </c>
      <c r="J253" s="52">
        <f>I253/H253</f>
        <v>0.4444332392093586</v>
      </c>
      <c r="K253">
        <v>0</v>
      </c>
      <c r="L253">
        <v>0</v>
      </c>
      <c r="M253">
        <v>0</v>
      </c>
      <c r="N253">
        <v>2263</v>
      </c>
      <c r="O253">
        <v>54151</v>
      </c>
      <c r="P253" s="10">
        <v>0</v>
      </c>
      <c r="Q253">
        <v>163</v>
      </c>
      <c r="R253">
        <v>0</v>
      </c>
      <c r="AH253">
        <v>0</v>
      </c>
    </row>
    <row r="254" spans="4:36" ht="12.75">
      <c r="D254" t="s">
        <v>1471</v>
      </c>
      <c r="E254">
        <v>1311807</v>
      </c>
      <c r="F254">
        <v>1323232</v>
      </c>
      <c r="G254">
        <v>1057061</v>
      </c>
      <c r="H254">
        <v>3242805</v>
      </c>
      <c r="I254">
        <v>1126422</v>
      </c>
      <c r="J254" s="52">
        <f>I254/H254</f>
        <v>0.34736038707230316</v>
      </c>
      <c r="K254">
        <v>3071796</v>
      </c>
      <c r="L254">
        <v>3516063</v>
      </c>
      <c r="M254">
        <v>3597849</v>
      </c>
      <c r="N254">
        <v>2952500</v>
      </c>
      <c r="O254">
        <v>2772615</v>
      </c>
      <c r="P254" s="10">
        <v>2158077</v>
      </c>
      <c r="Q254">
        <v>1822447</v>
      </c>
      <c r="R254">
        <v>1671678</v>
      </c>
      <c r="AH254">
        <v>4217406</v>
      </c>
      <c r="AI254">
        <v>9117</v>
      </c>
      <c r="AJ254">
        <f>AH254/AI254</f>
        <v>462.58703520895034</v>
      </c>
    </row>
    <row r="255" spans="4:34" ht="12.75">
      <c r="D255" s="59" t="s">
        <v>1375</v>
      </c>
      <c r="E255" s="12">
        <f>SUM(E252:E254)</f>
        <v>2201912</v>
      </c>
      <c r="F255" s="12">
        <f>SUM(F252:F254)</f>
        <v>2351479</v>
      </c>
      <c r="G255" s="12">
        <f>SUM(G252:G254)</f>
        <v>1986026</v>
      </c>
      <c r="H255" s="12">
        <f>SUM(H252:H254)</f>
        <v>4964101</v>
      </c>
      <c r="I255" s="12">
        <f>SUM(I252:I254)</f>
        <v>1977849</v>
      </c>
      <c r="J255" s="52">
        <f>I255/H255</f>
        <v>0.39843045095174334</v>
      </c>
      <c r="K255" s="12">
        <f aca="true" t="shared" si="24" ref="K255:R255">SUM(K252:K254)</f>
        <v>4251039</v>
      </c>
      <c r="L255" s="12">
        <f t="shared" si="24"/>
        <v>4539075</v>
      </c>
      <c r="M255" s="12">
        <f t="shared" si="24"/>
        <v>4553371</v>
      </c>
      <c r="N255" s="12">
        <f t="shared" si="24"/>
        <v>3838466</v>
      </c>
      <c r="O255" s="12">
        <f t="shared" si="24"/>
        <v>3967359</v>
      </c>
      <c r="P255" s="12">
        <f t="shared" si="24"/>
        <v>3329084</v>
      </c>
      <c r="Q255" s="12">
        <f t="shared" si="24"/>
        <v>3105084</v>
      </c>
      <c r="R255" s="12">
        <f t="shared" si="24"/>
        <v>3036170</v>
      </c>
      <c r="AH255">
        <v>1293380</v>
      </c>
    </row>
    <row r="256" spans="10:34" ht="12.75">
      <c r="J256" s="4"/>
      <c r="AH256">
        <v>401366</v>
      </c>
    </row>
    <row r="257" spans="2:34" ht="12.75">
      <c r="B257" s="44" t="s">
        <v>1163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69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 t="s">
        <v>1375</v>
      </c>
      <c r="AH257" s="3">
        <f>SUM(AH235:AH256)</f>
        <v>6824025</v>
      </c>
    </row>
    <row r="258" spans="4:18" ht="12.75">
      <c r="D258" t="s">
        <v>453</v>
      </c>
      <c r="E258">
        <v>424</v>
      </c>
      <c r="F258">
        <v>1507</v>
      </c>
      <c r="G258">
        <v>848</v>
      </c>
      <c r="H258">
        <v>1337</v>
      </c>
      <c r="I258">
        <v>515</v>
      </c>
      <c r="J258" s="52">
        <f aca="true" t="shared" si="25" ref="J258:J268">I258/H258</f>
        <v>0.3851907255048616</v>
      </c>
      <c r="K258">
        <v>5621</v>
      </c>
      <c r="L258">
        <v>0</v>
      </c>
      <c r="M258">
        <v>0</v>
      </c>
      <c r="N258">
        <v>528</v>
      </c>
      <c r="O258">
        <v>0</v>
      </c>
      <c r="P258" s="10">
        <v>1351</v>
      </c>
      <c r="Q258">
        <v>461</v>
      </c>
      <c r="R258">
        <v>3043</v>
      </c>
    </row>
    <row r="259" spans="4:31" ht="12.75">
      <c r="D259" t="s">
        <v>301</v>
      </c>
      <c r="E259">
        <v>17176</v>
      </c>
      <c r="F259">
        <v>33311</v>
      </c>
      <c r="G259">
        <v>3317</v>
      </c>
      <c r="H259">
        <v>16002</v>
      </c>
      <c r="I259">
        <v>5856</v>
      </c>
      <c r="J259" s="52">
        <f t="shared" si="25"/>
        <v>0.36595425571803525</v>
      </c>
      <c r="K259">
        <v>12483</v>
      </c>
      <c r="L259">
        <v>11250</v>
      </c>
      <c r="M259">
        <v>16058</v>
      </c>
      <c r="N259">
        <v>26105</v>
      </c>
      <c r="O259">
        <v>70466</v>
      </c>
      <c r="P259" s="10">
        <v>104795</v>
      </c>
      <c r="Q259">
        <v>78386</v>
      </c>
      <c r="R259">
        <v>77352</v>
      </c>
      <c r="AE259" t="s">
        <v>1270</v>
      </c>
    </row>
    <row r="260" spans="4:34" ht="12.75">
      <c r="D260" t="s">
        <v>350</v>
      </c>
      <c r="E260">
        <v>0</v>
      </c>
      <c r="F260">
        <v>0</v>
      </c>
      <c r="G260">
        <v>0</v>
      </c>
      <c r="H260">
        <v>446</v>
      </c>
      <c r="I260">
        <v>206</v>
      </c>
      <c r="J260" s="52">
        <f t="shared" si="25"/>
        <v>0.4618834080717489</v>
      </c>
      <c r="K260">
        <v>207</v>
      </c>
      <c r="L260">
        <v>0</v>
      </c>
      <c r="M260">
        <v>132</v>
      </c>
      <c r="N260">
        <v>1571</v>
      </c>
      <c r="O260">
        <v>1320</v>
      </c>
      <c r="P260" s="10">
        <v>1624</v>
      </c>
      <c r="Q260">
        <v>5918</v>
      </c>
      <c r="R260">
        <v>4220</v>
      </c>
      <c r="AH260">
        <v>2310</v>
      </c>
    </row>
    <row r="261" spans="4:34" ht="12.75">
      <c r="D261" t="s">
        <v>638</v>
      </c>
      <c r="E261">
        <v>32899</v>
      </c>
      <c r="F261">
        <v>29014</v>
      </c>
      <c r="G261">
        <v>17916</v>
      </c>
      <c r="H261">
        <v>71362</v>
      </c>
      <c r="I261">
        <v>23050</v>
      </c>
      <c r="J261" s="52">
        <f t="shared" si="25"/>
        <v>0.3230010369664527</v>
      </c>
      <c r="K261">
        <v>38952</v>
      </c>
      <c r="L261">
        <v>54091</v>
      </c>
      <c r="M261">
        <v>25375</v>
      </c>
      <c r="N261">
        <v>19275</v>
      </c>
      <c r="O261">
        <v>22682</v>
      </c>
      <c r="P261" s="10">
        <v>39168</v>
      </c>
      <c r="Q261">
        <v>21241</v>
      </c>
      <c r="R261">
        <v>45322</v>
      </c>
      <c r="AH261">
        <v>0</v>
      </c>
    </row>
    <row r="262" spans="4:34" ht="12.75">
      <c r="D262" t="s">
        <v>850</v>
      </c>
      <c r="E262">
        <v>12587</v>
      </c>
      <c r="F262">
        <v>14144</v>
      </c>
      <c r="G262">
        <v>11566</v>
      </c>
      <c r="H262">
        <v>29533</v>
      </c>
      <c r="I262">
        <v>18016</v>
      </c>
      <c r="J262" s="52">
        <f t="shared" si="25"/>
        <v>0.6100294585717672</v>
      </c>
      <c r="K262">
        <v>25017</v>
      </c>
      <c r="L262">
        <v>27098</v>
      </c>
      <c r="M262">
        <v>25101</v>
      </c>
      <c r="N262">
        <v>33840</v>
      </c>
      <c r="O262">
        <v>35198</v>
      </c>
      <c r="P262" s="10">
        <v>33781</v>
      </c>
      <c r="Q262">
        <v>19769</v>
      </c>
      <c r="R262">
        <v>8988</v>
      </c>
      <c r="AH262">
        <v>3923386</v>
      </c>
    </row>
    <row r="263" spans="4:34" ht="12.75">
      <c r="D263" t="s">
        <v>828</v>
      </c>
      <c r="E263">
        <v>107020</v>
      </c>
      <c r="F263">
        <v>106261</v>
      </c>
      <c r="G263">
        <v>111284</v>
      </c>
      <c r="H263">
        <v>113246</v>
      </c>
      <c r="I263">
        <v>80557</v>
      </c>
      <c r="J263" s="52">
        <f t="shared" si="25"/>
        <v>0.7113452130759585</v>
      </c>
      <c r="K263">
        <v>132245</v>
      </c>
      <c r="L263">
        <v>91059</v>
      </c>
      <c r="M263">
        <v>41605</v>
      </c>
      <c r="N263">
        <v>27922</v>
      </c>
      <c r="O263">
        <v>24399</v>
      </c>
      <c r="P263" s="10">
        <v>88837</v>
      </c>
      <c r="Q263">
        <v>58526</v>
      </c>
      <c r="R263">
        <v>68383</v>
      </c>
      <c r="AH263">
        <v>5953</v>
      </c>
    </row>
    <row r="264" spans="4:34" ht="12.75">
      <c r="D264" t="s">
        <v>762</v>
      </c>
      <c r="E264">
        <v>13231</v>
      </c>
      <c r="F264">
        <v>2053</v>
      </c>
      <c r="G264">
        <v>5718</v>
      </c>
      <c r="H264">
        <v>24930</v>
      </c>
      <c r="I264">
        <v>12549</v>
      </c>
      <c r="J264" s="52">
        <f t="shared" si="25"/>
        <v>0.5033694344163658</v>
      </c>
      <c r="K264">
        <v>14003</v>
      </c>
      <c r="L264">
        <v>11263</v>
      </c>
      <c r="M264">
        <v>11434</v>
      </c>
      <c r="N264">
        <v>3462</v>
      </c>
      <c r="O264">
        <v>5125</v>
      </c>
      <c r="P264" s="10">
        <v>5354</v>
      </c>
      <c r="Q264">
        <v>2212</v>
      </c>
      <c r="R264">
        <v>883</v>
      </c>
      <c r="AH264">
        <v>29024</v>
      </c>
    </row>
    <row r="265" spans="4:34" ht="12.75">
      <c r="D265" t="s">
        <v>681</v>
      </c>
      <c r="E265">
        <v>60721</v>
      </c>
      <c r="F265">
        <v>31542</v>
      </c>
      <c r="G265">
        <v>42898</v>
      </c>
      <c r="H265">
        <v>51088</v>
      </c>
      <c r="I265">
        <v>29795</v>
      </c>
      <c r="J265" s="52">
        <f t="shared" si="25"/>
        <v>0.5832093642342624</v>
      </c>
      <c r="K265">
        <v>49509</v>
      </c>
      <c r="L265">
        <v>26778</v>
      </c>
      <c r="M265">
        <v>38351</v>
      </c>
      <c r="N265">
        <v>32114</v>
      </c>
      <c r="O265">
        <v>41130</v>
      </c>
      <c r="P265" s="10">
        <v>69746</v>
      </c>
      <c r="Q265">
        <v>26961</v>
      </c>
      <c r="R265">
        <v>31414</v>
      </c>
      <c r="AH265">
        <v>22937</v>
      </c>
    </row>
    <row r="266" spans="4:34" ht="12.75">
      <c r="D266" t="s">
        <v>677</v>
      </c>
      <c r="E266">
        <v>265824</v>
      </c>
      <c r="F266">
        <v>272189</v>
      </c>
      <c r="G266">
        <v>292236</v>
      </c>
      <c r="H266">
        <v>551554</v>
      </c>
      <c r="I266">
        <v>282199</v>
      </c>
      <c r="J266" s="52">
        <f t="shared" si="25"/>
        <v>0.5116434655536901</v>
      </c>
      <c r="K266">
        <v>425456</v>
      </c>
      <c r="L266">
        <v>301548</v>
      </c>
      <c r="M266">
        <v>326858</v>
      </c>
      <c r="N266">
        <v>346754</v>
      </c>
      <c r="O266">
        <v>341768</v>
      </c>
      <c r="P266" s="10">
        <v>523098</v>
      </c>
      <c r="Q266">
        <v>586585</v>
      </c>
      <c r="R266">
        <v>548956</v>
      </c>
      <c r="AH266">
        <v>43053</v>
      </c>
    </row>
    <row r="267" spans="4:34" ht="12.75">
      <c r="D267" t="s">
        <v>640</v>
      </c>
      <c r="E267">
        <v>1337684</v>
      </c>
      <c r="F267">
        <v>1373914</v>
      </c>
      <c r="G267">
        <v>1074085</v>
      </c>
      <c r="H267">
        <v>2068603</v>
      </c>
      <c r="I267">
        <v>1043505</v>
      </c>
      <c r="J267" s="52">
        <f t="shared" si="25"/>
        <v>0.5044491378964451</v>
      </c>
      <c r="K267">
        <v>1861543</v>
      </c>
      <c r="L267">
        <v>1636497</v>
      </c>
      <c r="M267">
        <v>1450956</v>
      </c>
      <c r="N267">
        <v>1388644</v>
      </c>
      <c r="O267">
        <v>1108292</v>
      </c>
      <c r="P267" s="10">
        <v>733578</v>
      </c>
      <c r="Q267">
        <v>478403</v>
      </c>
      <c r="R267">
        <v>694937</v>
      </c>
      <c r="AH267">
        <v>14959</v>
      </c>
    </row>
    <row r="268" spans="4:34" ht="12.75">
      <c r="D268" s="59" t="s">
        <v>1375</v>
      </c>
      <c r="E268" s="12">
        <f>SUM(E258:E267)</f>
        <v>1847566</v>
      </c>
      <c r="F268" s="12">
        <f>SUM(F258:F267)</f>
        <v>1863935</v>
      </c>
      <c r="G268" s="12">
        <f>SUM(G258:G267)</f>
        <v>1559868</v>
      </c>
      <c r="H268" s="12">
        <f>SUM(H258:H267)</f>
        <v>2928101</v>
      </c>
      <c r="I268" s="12">
        <f>SUM(I258:I267)</f>
        <v>1496248</v>
      </c>
      <c r="J268" s="52">
        <f t="shared" si="25"/>
        <v>0.510996034631319</v>
      </c>
      <c r="K268" s="12">
        <f aca="true" t="shared" si="26" ref="K268:R268">SUM(K258:K267)</f>
        <v>2565036</v>
      </c>
      <c r="L268" s="12">
        <f t="shared" si="26"/>
        <v>2159584</v>
      </c>
      <c r="M268" s="12">
        <f t="shared" si="26"/>
        <v>1935870</v>
      </c>
      <c r="N268" s="12">
        <f t="shared" si="26"/>
        <v>1880215</v>
      </c>
      <c r="O268" s="12">
        <f t="shared" si="26"/>
        <v>1650380</v>
      </c>
      <c r="P268" s="12">
        <f t="shared" si="26"/>
        <v>1601332</v>
      </c>
      <c r="Q268" s="12">
        <f t="shared" si="26"/>
        <v>1278462</v>
      </c>
      <c r="R268" s="12">
        <f t="shared" si="26"/>
        <v>1483498</v>
      </c>
      <c r="AH268">
        <v>2930728</v>
      </c>
    </row>
    <row r="269" spans="10:34" ht="12.75">
      <c r="J269" s="4"/>
      <c r="AH269">
        <v>531627</v>
      </c>
    </row>
    <row r="270" spans="2:34" ht="12.75">
      <c r="B270" s="44" t="s">
        <v>1169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69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>
        <v>2093510</v>
      </c>
    </row>
    <row r="271" spans="4:34" ht="12.75">
      <c r="D271" t="s">
        <v>75</v>
      </c>
      <c r="E271">
        <v>12646</v>
      </c>
      <c r="F271">
        <v>12729</v>
      </c>
      <c r="G271">
        <v>8656</v>
      </c>
      <c r="H271">
        <v>26287</v>
      </c>
      <c r="I271">
        <v>9222</v>
      </c>
      <c r="J271" s="52">
        <f>I271/H271</f>
        <v>0.3508197968577624</v>
      </c>
      <c r="K271">
        <v>17831</v>
      </c>
      <c r="L271">
        <v>15072</v>
      </c>
      <c r="M271">
        <v>25967</v>
      </c>
      <c r="N271">
        <v>18775</v>
      </c>
      <c r="O271">
        <v>26711</v>
      </c>
      <c r="P271" s="10">
        <v>25286</v>
      </c>
      <c r="Q271">
        <v>20131</v>
      </c>
      <c r="R271">
        <v>23025</v>
      </c>
      <c r="AH271">
        <v>803</v>
      </c>
    </row>
    <row r="272" spans="4:34" ht="12.75">
      <c r="D272" t="s">
        <v>801</v>
      </c>
      <c r="E272">
        <v>30034</v>
      </c>
      <c r="F272">
        <v>43440</v>
      </c>
      <c r="G272">
        <v>55758</v>
      </c>
      <c r="H272">
        <v>37005</v>
      </c>
      <c r="I272">
        <v>31580</v>
      </c>
      <c r="J272" s="52">
        <f>I272/H272</f>
        <v>0.8533981894338603</v>
      </c>
      <c r="K272">
        <v>44610</v>
      </c>
      <c r="L272">
        <v>36171</v>
      </c>
      <c r="M272">
        <v>29781</v>
      </c>
      <c r="N272">
        <v>16649</v>
      </c>
      <c r="O272">
        <v>25982</v>
      </c>
      <c r="P272" s="10">
        <v>33597</v>
      </c>
      <c r="Q272">
        <v>27982</v>
      </c>
      <c r="R272">
        <v>51153</v>
      </c>
      <c r="AH272">
        <v>669740</v>
      </c>
    </row>
    <row r="273" spans="4:34" ht="12.75">
      <c r="D273" t="s">
        <v>1406</v>
      </c>
      <c r="E273">
        <v>39723</v>
      </c>
      <c r="F273">
        <v>53337</v>
      </c>
      <c r="G273">
        <v>44004</v>
      </c>
      <c r="H273">
        <v>135223</v>
      </c>
      <c r="I273">
        <v>65826</v>
      </c>
      <c r="J273" s="52">
        <f>I273/H273</f>
        <v>0.48679588531536794</v>
      </c>
      <c r="K273">
        <v>103157</v>
      </c>
      <c r="L273">
        <v>79302</v>
      </c>
      <c r="M273">
        <v>83592</v>
      </c>
      <c r="N273">
        <v>75855</v>
      </c>
      <c r="O273">
        <v>81884</v>
      </c>
      <c r="P273" s="10">
        <v>68007</v>
      </c>
      <c r="Q273">
        <v>71810</v>
      </c>
      <c r="R273">
        <v>73138</v>
      </c>
      <c r="AH273">
        <v>442</v>
      </c>
    </row>
    <row r="274" spans="4:34" ht="12.75">
      <c r="D274" t="s">
        <v>573</v>
      </c>
      <c r="E274">
        <v>26056</v>
      </c>
      <c r="F274">
        <v>32223</v>
      </c>
      <c r="G274">
        <v>55435</v>
      </c>
      <c r="H274">
        <v>102721</v>
      </c>
      <c r="I274">
        <v>73723</v>
      </c>
      <c r="J274" s="52">
        <f>I274/H274</f>
        <v>0.7177013463653975</v>
      </c>
      <c r="K274">
        <v>37245</v>
      </c>
      <c r="L274">
        <v>24317</v>
      </c>
      <c r="M274">
        <v>33763</v>
      </c>
      <c r="N274">
        <v>35762</v>
      </c>
      <c r="O274">
        <v>33587</v>
      </c>
      <c r="P274" s="10">
        <v>50429</v>
      </c>
      <c r="Q274">
        <v>43280</v>
      </c>
      <c r="R274">
        <v>58750</v>
      </c>
      <c r="AH274">
        <v>795637</v>
      </c>
    </row>
    <row r="275" spans="4:34" ht="12.75">
      <c r="D275" t="s">
        <v>339</v>
      </c>
      <c r="E275">
        <v>9849</v>
      </c>
      <c r="F275">
        <v>6806</v>
      </c>
      <c r="G275">
        <v>655</v>
      </c>
      <c r="H275">
        <v>48</v>
      </c>
      <c r="I275">
        <v>48</v>
      </c>
      <c r="J275" s="52">
        <f>I275/H275</f>
        <v>1</v>
      </c>
      <c r="K275">
        <v>17607</v>
      </c>
      <c r="L275">
        <v>39804</v>
      </c>
      <c r="M275">
        <v>25305</v>
      </c>
      <c r="N275">
        <v>10516</v>
      </c>
      <c r="O275">
        <v>6825</v>
      </c>
      <c r="P275" s="10">
        <v>8254</v>
      </c>
      <c r="Q275">
        <v>9409</v>
      </c>
      <c r="R275">
        <v>8446</v>
      </c>
      <c r="AH275">
        <v>2969972</v>
      </c>
    </row>
    <row r="276" spans="4:34" ht="12.75">
      <c r="D276" t="s">
        <v>1415</v>
      </c>
      <c r="E276">
        <v>0</v>
      </c>
      <c r="F276">
        <v>0</v>
      </c>
      <c r="G276">
        <v>0</v>
      </c>
      <c r="H276">
        <v>0</v>
      </c>
      <c r="I276">
        <v>0</v>
      </c>
      <c r="J276" s="52"/>
      <c r="K276">
        <v>336</v>
      </c>
      <c r="L276" t="s">
        <v>16</v>
      </c>
      <c r="M276">
        <v>266</v>
      </c>
      <c r="N276">
        <v>430</v>
      </c>
      <c r="O276">
        <v>1002</v>
      </c>
      <c r="P276" s="10">
        <v>1087</v>
      </c>
      <c r="Q276">
        <v>1229</v>
      </c>
      <c r="R276">
        <v>2338</v>
      </c>
      <c r="AH276">
        <v>280</v>
      </c>
    </row>
    <row r="277" spans="4:34" ht="12.75">
      <c r="D277" t="s">
        <v>429</v>
      </c>
      <c r="E277">
        <v>0</v>
      </c>
      <c r="F277">
        <v>0</v>
      </c>
      <c r="G277">
        <v>0</v>
      </c>
      <c r="H277">
        <v>0</v>
      </c>
      <c r="I277">
        <v>0</v>
      </c>
      <c r="J277" s="52"/>
      <c r="K277">
        <v>1767</v>
      </c>
      <c r="L277">
        <v>874</v>
      </c>
      <c r="M277">
        <v>3434</v>
      </c>
      <c r="N277">
        <v>5486</v>
      </c>
      <c r="O277">
        <v>6026</v>
      </c>
      <c r="P277" s="10">
        <v>2786</v>
      </c>
      <c r="Q277">
        <v>3593</v>
      </c>
      <c r="R277">
        <v>5598</v>
      </c>
      <c r="AH277">
        <v>1079</v>
      </c>
    </row>
    <row r="278" spans="4:34" ht="12.75">
      <c r="D278" t="s">
        <v>1350</v>
      </c>
      <c r="E278">
        <v>63634</v>
      </c>
      <c r="F278">
        <v>105531</v>
      </c>
      <c r="G278">
        <v>80658</v>
      </c>
      <c r="H278">
        <v>242497</v>
      </c>
      <c r="I278">
        <v>104093</v>
      </c>
      <c r="J278" s="52">
        <f aca="true" t="shared" si="27" ref="J278:J292">I278/H278</f>
        <v>0.4292547949046792</v>
      </c>
      <c r="K278">
        <v>128027</v>
      </c>
      <c r="L278">
        <v>98369</v>
      </c>
      <c r="M278">
        <v>54897</v>
      </c>
      <c r="AH278">
        <v>0</v>
      </c>
    </row>
    <row r="279" spans="4:34" ht="12.75">
      <c r="D279" t="s">
        <v>319</v>
      </c>
      <c r="E279">
        <v>5433</v>
      </c>
      <c r="F279">
        <v>7140</v>
      </c>
      <c r="G279">
        <v>135</v>
      </c>
      <c r="H279">
        <v>59194</v>
      </c>
      <c r="I279">
        <v>21119</v>
      </c>
      <c r="J279" s="52">
        <f t="shared" si="27"/>
        <v>0.3567760245970875</v>
      </c>
      <c r="K279">
        <v>28849</v>
      </c>
      <c r="L279">
        <v>24202</v>
      </c>
      <c r="M279">
        <v>13136</v>
      </c>
      <c r="AH279">
        <v>153377</v>
      </c>
    </row>
    <row r="280" spans="4:34" ht="12.75">
      <c r="D280" t="s">
        <v>872</v>
      </c>
      <c r="E280">
        <v>126587</v>
      </c>
      <c r="F280">
        <v>206930</v>
      </c>
      <c r="G280">
        <v>5033</v>
      </c>
      <c r="H280">
        <v>6246</v>
      </c>
      <c r="I280">
        <v>2654</v>
      </c>
      <c r="J280" s="52">
        <f t="shared" si="27"/>
        <v>0.42491194364393214</v>
      </c>
      <c r="K280">
        <v>0</v>
      </c>
      <c r="L280">
        <v>0</v>
      </c>
      <c r="M280">
        <v>0</v>
      </c>
      <c r="AH280">
        <v>0</v>
      </c>
    </row>
    <row r="281" spans="4:34" ht="12.75">
      <c r="D281" t="s">
        <v>383</v>
      </c>
      <c r="E281">
        <v>24448</v>
      </c>
      <c r="F281">
        <v>43293</v>
      </c>
      <c r="G281">
        <v>1331</v>
      </c>
      <c r="H281">
        <v>12378</v>
      </c>
      <c r="I281">
        <v>10857</v>
      </c>
      <c r="J281" s="52">
        <f t="shared" si="27"/>
        <v>0.877120698012603</v>
      </c>
      <c r="K281">
        <v>12921</v>
      </c>
      <c r="L281">
        <v>12513</v>
      </c>
      <c r="M281">
        <v>78327</v>
      </c>
      <c r="AH281">
        <v>0</v>
      </c>
    </row>
    <row r="282" spans="4:34" ht="12.75">
      <c r="D282" t="s">
        <v>481</v>
      </c>
      <c r="E282">
        <v>69291</v>
      </c>
      <c r="F282">
        <v>153782</v>
      </c>
      <c r="G282">
        <v>119636</v>
      </c>
      <c r="H282">
        <v>137809</v>
      </c>
      <c r="I282">
        <v>134926</v>
      </c>
      <c r="J282" s="52">
        <f t="shared" si="27"/>
        <v>0.9790797408006734</v>
      </c>
      <c r="K282">
        <v>152245</v>
      </c>
      <c r="L282">
        <v>101425</v>
      </c>
      <c r="M282">
        <v>67939</v>
      </c>
      <c r="AH282">
        <v>11690</v>
      </c>
    </row>
    <row r="283" spans="4:34" ht="12.75">
      <c r="D283" t="s">
        <v>703</v>
      </c>
      <c r="E283">
        <v>40703</v>
      </c>
      <c r="F283">
        <v>77289</v>
      </c>
      <c r="G283">
        <v>54164</v>
      </c>
      <c r="H283">
        <v>84791</v>
      </c>
      <c r="I283">
        <v>43064</v>
      </c>
      <c r="J283" s="52">
        <f t="shared" si="27"/>
        <v>0.5078840914719722</v>
      </c>
      <c r="K283">
        <v>57747</v>
      </c>
      <c r="L283">
        <v>38420</v>
      </c>
      <c r="M283">
        <v>44185</v>
      </c>
      <c r="AH283">
        <v>0</v>
      </c>
    </row>
    <row r="284" spans="4:34" ht="12.75">
      <c r="D284" t="s">
        <v>949</v>
      </c>
      <c r="E284">
        <v>31341</v>
      </c>
      <c r="F284">
        <v>25384</v>
      </c>
      <c r="G284">
        <v>14639</v>
      </c>
      <c r="H284">
        <v>23913</v>
      </c>
      <c r="I284">
        <v>21316</v>
      </c>
      <c r="J284" s="52">
        <f t="shared" si="27"/>
        <v>0.8913979843599715</v>
      </c>
      <c r="K284">
        <v>33474</v>
      </c>
      <c r="L284">
        <v>10518</v>
      </c>
      <c r="M284">
        <v>8631</v>
      </c>
      <c r="AH284">
        <v>410</v>
      </c>
    </row>
    <row r="285" spans="4:34" ht="12.75">
      <c r="D285" t="s">
        <v>241</v>
      </c>
      <c r="E285">
        <v>75951</v>
      </c>
      <c r="F285">
        <v>190096</v>
      </c>
      <c r="G285">
        <v>17422</v>
      </c>
      <c r="H285">
        <v>53145</v>
      </c>
      <c r="I285">
        <v>35904</v>
      </c>
      <c r="J285" s="52">
        <f t="shared" si="27"/>
        <v>0.675585661868473</v>
      </c>
      <c r="K285">
        <v>75757</v>
      </c>
      <c r="L285">
        <v>44662</v>
      </c>
      <c r="M285">
        <v>38983</v>
      </c>
      <c r="AH285">
        <v>140152</v>
      </c>
    </row>
    <row r="286" spans="4:34" ht="12.75">
      <c r="D286" t="s">
        <v>687</v>
      </c>
      <c r="E286">
        <v>83769</v>
      </c>
      <c r="F286">
        <v>71748</v>
      </c>
      <c r="G286">
        <v>10933</v>
      </c>
      <c r="H286">
        <v>23303</v>
      </c>
      <c r="I286">
        <v>21750</v>
      </c>
      <c r="J286" s="52">
        <f t="shared" si="27"/>
        <v>0.9333562202291551</v>
      </c>
      <c r="K286">
        <v>23469</v>
      </c>
      <c r="L286">
        <v>40874</v>
      </c>
      <c r="M286">
        <v>8061</v>
      </c>
      <c r="AH286">
        <v>1120026</v>
      </c>
    </row>
    <row r="287" spans="4:34" ht="12.75">
      <c r="D287" t="s">
        <v>176</v>
      </c>
      <c r="E287">
        <v>104780</v>
      </c>
      <c r="F287">
        <v>149659</v>
      </c>
      <c r="G287">
        <v>113793</v>
      </c>
      <c r="H287">
        <v>89959</v>
      </c>
      <c r="I287">
        <v>81958</v>
      </c>
      <c r="J287" s="52">
        <f t="shared" si="27"/>
        <v>0.9110594826532087</v>
      </c>
      <c r="K287">
        <v>10587</v>
      </c>
      <c r="L287">
        <v>8875</v>
      </c>
      <c r="M287">
        <v>7017</v>
      </c>
      <c r="AG287" t="s">
        <v>1375</v>
      </c>
      <c r="AH287" s="3">
        <f>SUM(AH260:AH286)</f>
        <v>15461095</v>
      </c>
    </row>
    <row r="288" spans="4:13" ht="12.75">
      <c r="D288" t="s">
        <v>518</v>
      </c>
      <c r="E288">
        <v>21651</v>
      </c>
      <c r="F288">
        <v>39165</v>
      </c>
      <c r="G288">
        <v>42213</v>
      </c>
      <c r="H288">
        <v>30209</v>
      </c>
      <c r="I288">
        <v>21152</v>
      </c>
      <c r="J288" s="52">
        <f t="shared" si="27"/>
        <v>0.7001886854910788</v>
      </c>
      <c r="K288">
        <v>16234</v>
      </c>
      <c r="L288">
        <v>28963</v>
      </c>
      <c r="M288">
        <v>11647</v>
      </c>
    </row>
    <row r="289" spans="4:31" ht="12.75">
      <c r="D289" t="s">
        <v>1055</v>
      </c>
      <c r="E289">
        <v>9177</v>
      </c>
      <c r="F289">
        <v>8103</v>
      </c>
      <c r="G289">
        <v>7293</v>
      </c>
      <c r="H289">
        <v>21739</v>
      </c>
      <c r="I289">
        <v>6459</v>
      </c>
      <c r="J289" s="52">
        <f t="shared" si="27"/>
        <v>0.2971157826946962</v>
      </c>
      <c r="K289">
        <v>13290</v>
      </c>
      <c r="L289">
        <v>16922</v>
      </c>
      <c r="M289">
        <v>17592</v>
      </c>
      <c r="AE289" t="s">
        <v>1289</v>
      </c>
    </row>
    <row r="290" spans="4:34" ht="12.75">
      <c r="D290" t="s">
        <v>659</v>
      </c>
      <c r="E290">
        <v>57422</v>
      </c>
      <c r="F290">
        <v>149063</v>
      </c>
      <c r="G290">
        <v>115380</v>
      </c>
      <c r="H290">
        <v>132623</v>
      </c>
      <c r="I290">
        <v>93997</v>
      </c>
      <c r="J290" s="52">
        <f t="shared" si="27"/>
        <v>0.7087533836514028</v>
      </c>
      <c r="K290">
        <v>48645</v>
      </c>
      <c r="L290">
        <v>90819</v>
      </c>
      <c r="M290">
        <v>72263</v>
      </c>
      <c r="AH290">
        <v>8774</v>
      </c>
    </row>
    <row r="291" spans="4:13" ht="12.75">
      <c r="D291" t="s">
        <v>649</v>
      </c>
      <c r="H291">
        <v>120443</v>
      </c>
      <c r="I291">
        <v>89492</v>
      </c>
      <c r="J291" s="52">
        <f t="shared" si="27"/>
        <v>0.7430236709480833</v>
      </c>
      <c r="K291">
        <v>71033</v>
      </c>
      <c r="L291">
        <v>101025</v>
      </c>
      <c r="M291">
        <v>37767</v>
      </c>
    </row>
    <row r="292" spans="4:34" ht="12.75">
      <c r="D292" t="s">
        <v>1511</v>
      </c>
      <c r="E292">
        <v>322855</v>
      </c>
      <c r="F292">
        <v>530600</v>
      </c>
      <c r="G292">
        <v>439136</v>
      </c>
      <c r="H292">
        <v>733246</v>
      </c>
      <c r="I292">
        <v>601988</v>
      </c>
      <c r="J292" s="52">
        <f t="shared" si="27"/>
        <v>0.8209904997777008</v>
      </c>
      <c r="K292">
        <v>801371</v>
      </c>
      <c r="L292">
        <v>490456</v>
      </c>
      <c r="M292">
        <v>254472</v>
      </c>
      <c r="AH292">
        <v>10395</v>
      </c>
    </row>
    <row r="293" spans="4:34" ht="12.75">
      <c r="D293" t="s">
        <v>143</v>
      </c>
      <c r="E293">
        <v>33088</v>
      </c>
      <c r="F293">
        <v>137453</v>
      </c>
      <c r="G293">
        <v>39003</v>
      </c>
      <c r="H293">
        <v>0</v>
      </c>
      <c r="I293">
        <v>0</v>
      </c>
      <c r="J293" s="52"/>
      <c r="K293">
        <v>3719</v>
      </c>
      <c r="L293">
        <v>1534</v>
      </c>
      <c r="M293">
        <v>8572</v>
      </c>
      <c r="AH293">
        <v>0</v>
      </c>
    </row>
    <row r="294" spans="4:34" ht="12.75">
      <c r="D294" t="s">
        <v>868</v>
      </c>
      <c r="E294">
        <v>955039</v>
      </c>
      <c r="F294">
        <v>823857</v>
      </c>
      <c r="G294">
        <v>343537</v>
      </c>
      <c r="H294">
        <v>582649</v>
      </c>
      <c r="I294">
        <v>240229</v>
      </c>
      <c r="J294" s="52">
        <f>I294/H294</f>
        <v>0.4123048353296753</v>
      </c>
      <c r="K294">
        <v>3719</v>
      </c>
      <c r="L294">
        <v>1534</v>
      </c>
      <c r="M294">
        <v>8572</v>
      </c>
      <c r="AH294">
        <v>26049</v>
      </c>
    </row>
    <row r="295" spans="4:34" ht="12.75">
      <c r="D295" s="59" t="s">
        <v>1375</v>
      </c>
      <c r="E295" s="12">
        <f>SUM(E271:E294)</f>
        <v>2143477</v>
      </c>
      <c r="F295" s="12">
        <f>SUM(F271:F294)</f>
        <v>2867628</v>
      </c>
      <c r="G295" s="12">
        <f>SUM(G271:G294)</f>
        <v>1568814</v>
      </c>
      <c r="H295" s="12">
        <f>SUM(H271:H294)</f>
        <v>2655428</v>
      </c>
      <c r="I295" s="12">
        <f>SUM(I271:I294)</f>
        <v>1711357</v>
      </c>
      <c r="J295" s="52">
        <f>I295/H295</f>
        <v>0.644475014950509</v>
      </c>
      <c r="K295" s="12">
        <f>SUM(K271:K294)</f>
        <v>1703640</v>
      </c>
      <c r="L295" s="12">
        <f>SUM(L271:L294)</f>
        <v>1306651</v>
      </c>
      <c r="M295" s="12">
        <f>SUM(M271:M294)</f>
        <v>934169</v>
      </c>
      <c r="AH295">
        <v>4100</v>
      </c>
    </row>
    <row r="296" spans="10:34" ht="12.75">
      <c r="J296" s="4"/>
      <c r="AH296">
        <v>0</v>
      </c>
    </row>
    <row r="297" spans="2:34" ht="12.75">
      <c r="B297" s="44" t="s">
        <v>1176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69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>
        <v>32061</v>
      </c>
    </row>
    <row r="298" spans="4:34" ht="12.75">
      <c r="D298" t="s">
        <v>286</v>
      </c>
      <c r="E298" s="10">
        <v>123752</v>
      </c>
      <c r="F298" s="10">
        <v>191164</v>
      </c>
      <c r="G298" s="10">
        <v>137217</v>
      </c>
      <c r="H298" s="10">
        <v>221885</v>
      </c>
      <c r="I298" s="10">
        <v>200299</v>
      </c>
      <c r="J298" s="52">
        <f aca="true" t="shared" si="28" ref="J298:J315">I298/H298</f>
        <v>0.9027153705748473</v>
      </c>
      <c r="K298" s="10">
        <v>229708</v>
      </c>
      <c r="L298" s="10">
        <v>69660</v>
      </c>
      <c r="M298" s="10">
        <v>45519</v>
      </c>
      <c r="AH298">
        <v>44851</v>
      </c>
    </row>
    <row r="299" spans="4:34" ht="12.75">
      <c r="D299" t="s">
        <v>540</v>
      </c>
      <c r="E299" s="10">
        <v>27979</v>
      </c>
      <c r="F299" s="10">
        <v>97100</v>
      </c>
      <c r="G299" s="10">
        <v>95860</v>
      </c>
      <c r="H299" s="10">
        <v>107633</v>
      </c>
      <c r="I299" s="10">
        <v>97504</v>
      </c>
      <c r="J299" s="52">
        <f t="shared" si="28"/>
        <v>0.9058931740265532</v>
      </c>
      <c r="K299" s="10">
        <v>60068</v>
      </c>
      <c r="L299" s="10">
        <v>3472</v>
      </c>
      <c r="M299" s="10">
        <v>14945</v>
      </c>
      <c r="AH299">
        <v>29198</v>
      </c>
    </row>
    <row r="300" spans="4:34" ht="12.75">
      <c r="D300" t="s">
        <v>491</v>
      </c>
      <c r="E300" s="10">
        <v>160927</v>
      </c>
      <c r="F300" s="10">
        <v>205777</v>
      </c>
      <c r="G300" s="10">
        <v>169141</v>
      </c>
      <c r="H300" s="10">
        <v>237069</v>
      </c>
      <c r="I300" s="10">
        <v>192356</v>
      </c>
      <c r="J300" s="52">
        <f t="shared" si="28"/>
        <v>0.8113924637974598</v>
      </c>
      <c r="K300" s="10">
        <v>285047</v>
      </c>
      <c r="L300" s="10">
        <v>151214</v>
      </c>
      <c r="M300" s="10">
        <v>119018</v>
      </c>
      <c r="AH300">
        <v>1545</v>
      </c>
    </row>
    <row r="301" spans="4:34" ht="12.75">
      <c r="D301" t="s">
        <v>88</v>
      </c>
      <c r="E301" s="10">
        <v>74266</v>
      </c>
      <c r="F301" s="10">
        <v>187527</v>
      </c>
      <c r="G301" s="10">
        <v>58179</v>
      </c>
      <c r="H301" s="10">
        <v>84848</v>
      </c>
      <c r="I301" s="10">
        <v>69107</v>
      </c>
      <c r="J301" s="52">
        <f t="shared" si="28"/>
        <v>0.8144800113143503</v>
      </c>
      <c r="K301" s="10">
        <v>70104</v>
      </c>
      <c r="L301" s="10">
        <v>46938</v>
      </c>
      <c r="M301" s="10">
        <v>31068</v>
      </c>
      <c r="AH301">
        <v>50791</v>
      </c>
    </row>
    <row r="302" spans="4:34" ht="12.75">
      <c r="D302" t="s">
        <v>101</v>
      </c>
      <c r="E302" s="10">
        <v>137559</v>
      </c>
      <c r="F302" s="10">
        <v>172705</v>
      </c>
      <c r="G302" s="10">
        <v>204618</v>
      </c>
      <c r="H302" s="10">
        <v>303723</v>
      </c>
      <c r="I302" s="10">
        <v>235348</v>
      </c>
      <c r="J302" s="52">
        <f t="shared" si="28"/>
        <v>0.7748771084178676</v>
      </c>
      <c r="K302" s="10">
        <v>254387</v>
      </c>
      <c r="L302" s="10">
        <v>218757</v>
      </c>
      <c r="M302" s="10">
        <v>117549</v>
      </c>
      <c r="AH302">
        <v>29808</v>
      </c>
    </row>
    <row r="303" spans="4:34" ht="12.75">
      <c r="D303" t="s">
        <v>253</v>
      </c>
      <c r="E303" s="10">
        <v>195503</v>
      </c>
      <c r="F303" s="10">
        <v>144782</v>
      </c>
      <c r="G303" s="10">
        <v>95422</v>
      </c>
      <c r="H303" s="10">
        <v>245211</v>
      </c>
      <c r="I303" s="10">
        <v>129987</v>
      </c>
      <c r="J303" s="52">
        <f t="shared" si="28"/>
        <v>0.5301026462923768</v>
      </c>
      <c r="K303" s="10">
        <v>228664</v>
      </c>
      <c r="L303" s="10">
        <v>183758</v>
      </c>
      <c r="M303" s="10">
        <v>184790</v>
      </c>
      <c r="AE303" t="s">
        <v>1298</v>
      </c>
      <c r="AH303" s="3">
        <v>61470</v>
      </c>
    </row>
    <row r="304" spans="4:34" ht="12.75">
      <c r="D304" t="s">
        <v>292</v>
      </c>
      <c r="E304" s="10">
        <v>70250</v>
      </c>
      <c r="F304" s="10">
        <v>88204</v>
      </c>
      <c r="G304" s="10">
        <v>83758</v>
      </c>
      <c r="H304" s="10">
        <v>140541</v>
      </c>
      <c r="I304" s="10">
        <v>105325</v>
      </c>
      <c r="J304" s="52">
        <f t="shared" si="28"/>
        <v>0.7494254345706947</v>
      </c>
      <c r="K304" s="10">
        <v>124717</v>
      </c>
      <c r="L304" s="10">
        <v>128652</v>
      </c>
      <c r="M304" s="10">
        <v>68929</v>
      </c>
      <c r="AH304">
        <v>200340</v>
      </c>
    </row>
    <row r="305" spans="4:34" ht="12.75">
      <c r="D305" t="s">
        <v>1356</v>
      </c>
      <c r="E305" s="10">
        <v>148621</v>
      </c>
      <c r="F305" s="10">
        <v>139459</v>
      </c>
      <c r="G305" s="10">
        <v>37450</v>
      </c>
      <c r="H305" s="10">
        <v>49727</v>
      </c>
      <c r="I305" s="10">
        <v>40236</v>
      </c>
      <c r="J305" s="52">
        <f t="shared" si="28"/>
        <v>0.8091378928952079</v>
      </c>
      <c r="K305" s="10">
        <v>36457</v>
      </c>
      <c r="L305" s="10">
        <v>22957</v>
      </c>
      <c r="M305" s="10">
        <v>11825</v>
      </c>
      <c r="AH305">
        <v>0</v>
      </c>
    </row>
    <row r="306" spans="4:34" ht="12.75">
      <c r="D306" t="s">
        <v>667</v>
      </c>
      <c r="E306" s="10">
        <v>8274</v>
      </c>
      <c r="F306" s="10">
        <v>1987</v>
      </c>
      <c r="G306" s="10">
        <v>4011</v>
      </c>
      <c r="H306" s="10">
        <v>11896</v>
      </c>
      <c r="I306" s="10">
        <v>6853</v>
      </c>
      <c r="J306" s="52">
        <f t="shared" si="28"/>
        <v>0.5760759919300605</v>
      </c>
      <c r="K306" s="10">
        <v>9678</v>
      </c>
      <c r="L306" s="10">
        <v>10184</v>
      </c>
      <c r="M306" s="10">
        <v>16983</v>
      </c>
      <c r="AH306">
        <v>45588</v>
      </c>
    </row>
    <row r="307" spans="4:34" ht="12.75">
      <c r="D307" t="s">
        <v>73</v>
      </c>
      <c r="E307" s="10">
        <v>1166</v>
      </c>
      <c r="F307" s="10">
        <v>471</v>
      </c>
      <c r="G307" s="10">
        <v>2154</v>
      </c>
      <c r="H307" s="10">
        <v>14134</v>
      </c>
      <c r="I307" s="10">
        <v>8882</v>
      </c>
      <c r="J307" s="52">
        <f t="shared" si="28"/>
        <v>0.6284137540682043</v>
      </c>
      <c r="K307" s="10">
        <v>23015</v>
      </c>
      <c r="L307" s="10">
        <v>10326</v>
      </c>
      <c r="M307" s="10">
        <v>5940</v>
      </c>
      <c r="AH307">
        <v>58960</v>
      </c>
    </row>
    <row r="308" spans="4:34" ht="12.75">
      <c r="D308" t="s">
        <v>664</v>
      </c>
      <c r="E308" s="10">
        <v>35542</v>
      </c>
      <c r="F308" s="10">
        <v>104661</v>
      </c>
      <c r="G308" s="10">
        <v>93005</v>
      </c>
      <c r="H308" s="10">
        <v>120039</v>
      </c>
      <c r="I308" s="10">
        <v>60417</v>
      </c>
      <c r="J308" s="52">
        <f t="shared" si="28"/>
        <v>0.5033114237872691</v>
      </c>
      <c r="K308" s="10">
        <v>76947</v>
      </c>
      <c r="L308" s="10">
        <v>47998</v>
      </c>
      <c r="M308" s="10">
        <v>45535</v>
      </c>
      <c r="AH308">
        <v>6398</v>
      </c>
    </row>
    <row r="309" spans="4:34" ht="12.75">
      <c r="D309" t="s">
        <v>297</v>
      </c>
      <c r="E309" s="10">
        <v>10824</v>
      </c>
      <c r="F309" s="10">
        <v>13506</v>
      </c>
      <c r="G309" s="10">
        <v>7927</v>
      </c>
      <c r="H309" s="10">
        <v>32282</v>
      </c>
      <c r="I309" s="10">
        <v>23036</v>
      </c>
      <c r="J309" s="52">
        <f t="shared" si="28"/>
        <v>0.7135865188030481</v>
      </c>
      <c r="K309" s="10">
        <v>26575</v>
      </c>
      <c r="L309" s="10">
        <v>17361</v>
      </c>
      <c r="M309" s="10">
        <v>21788</v>
      </c>
      <c r="AH309">
        <v>2032</v>
      </c>
    </row>
    <row r="310" spans="4:34" ht="12.75">
      <c r="D310" t="s">
        <v>325</v>
      </c>
      <c r="E310" s="10">
        <v>32893</v>
      </c>
      <c r="F310" s="10">
        <v>52536</v>
      </c>
      <c r="G310" s="10">
        <v>55308</v>
      </c>
      <c r="H310" s="10">
        <v>179669</v>
      </c>
      <c r="I310" s="10">
        <v>113203</v>
      </c>
      <c r="J310" s="52">
        <f t="shared" si="28"/>
        <v>0.6300641735636087</v>
      </c>
      <c r="K310" s="10">
        <v>85408</v>
      </c>
      <c r="L310" s="10">
        <v>81553</v>
      </c>
      <c r="M310" s="10">
        <v>50326</v>
      </c>
      <c r="AH310">
        <v>0</v>
      </c>
    </row>
    <row r="311" spans="4:34" ht="12.75">
      <c r="D311" t="s">
        <v>854</v>
      </c>
      <c r="E311" s="10">
        <v>8411</v>
      </c>
      <c r="F311" s="10">
        <v>17462</v>
      </c>
      <c r="G311" s="10">
        <v>40071</v>
      </c>
      <c r="H311" s="10">
        <v>65622</v>
      </c>
      <c r="I311" s="10">
        <v>35414</v>
      </c>
      <c r="J311" s="52">
        <f t="shared" si="28"/>
        <v>0.5396665752339155</v>
      </c>
      <c r="K311" s="10">
        <v>3017</v>
      </c>
      <c r="L311" s="10">
        <v>45661</v>
      </c>
      <c r="M311" s="10">
        <v>41090</v>
      </c>
      <c r="AH311">
        <v>34783</v>
      </c>
    </row>
    <row r="312" spans="4:34" ht="12.75">
      <c r="D312" t="s">
        <v>897</v>
      </c>
      <c r="E312" s="10">
        <v>13724</v>
      </c>
      <c r="F312" s="10">
        <v>24979</v>
      </c>
      <c r="G312" s="10">
        <v>24202</v>
      </c>
      <c r="H312" s="10">
        <v>123282</v>
      </c>
      <c r="I312" s="10">
        <v>79312</v>
      </c>
      <c r="J312" s="52">
        <f t="shared" si="28"/>
        <v>0.6433380379941922</v>
      </c>
      <c r="K312" s="10">
        <v>55410</v>
      </c>
      <c r="L312" s="10">
        <v>66349</v>
      </c>
      <c r="M312" s="10">
        <v>50308</v>
      </c>
      <c r="AH312">
        <v>56727</v>
      </c>
    </row>
    <row r="313" spans="4:34" ht="12.75">
      <c r="D313" t="s">
        <v>869</v>
      </c>
      <c r="E313" s="10">
        <v>23897</v>
      </c>
      <c r="F313" s="10">
        <v>32384</v>
      </c>
      <c r="G313" s="10">
        <v>70163</v>
      </c>
      <c r="H313" s="10">
        <v>213965</v>
      </c>
      <c r="I313" s="10">
        <v>149232</v>
      </c>
      <c r="J313" s="52">
        <f t="shared" si="28"/>
        <v>0.6974598649311803</v>
      </c>
      <c r="K313" s="10">
        <v>95194</v>
      </c>
      <c r="L313" s="10">
        <v>47823</v>
      </c>
      <c r="M313" s="10">
        <v>30462</v>
      </c>
      <c r="AH313">
        <v>95679</v>
      </c>
    </row>
    <row r="314" spans="4:34" ht="12.75">
      <c r="D314" t="s">
        <v>793</v>
      </c>
      <c r="E314" s="10">
        <v>12771</v>
      </c>
      <c r="F314" s="10">
        <v>12519</v>
      </c>
      <c r="G314" s="10">
        <v>25035</v>
      </c>
      <c r="H314" s="10">
        <v>80054</v>
      </c>
      <c r="I314" s="10">
        <v>31738</v>
      </c>
      <c r="J314" s="52">
        <f t="shared" si="28"/>
        <v>0.3964573912608989</v>
      </c>
      <c r="K314" s="10">
        <v>49330</v>
      </c>
      <c r="L314" s="10">
        <v>35912</v>
      </c>
      <c r="M314" s="10">
        <v>37344</v>
      </c>
      <c r="AH314">
        <v>0</v>
      </c>
    </row>
    <row r="315" spans="4:34" ht="12.75">
      <c r="D315" t="s">
        <v>1396</v>
      </c>
      <c r="E315" s="10">
        <v>137419</v>
      </c>
      <c r="F315" s="10">
        <v>160764</v>
      </c>
      <c r="G315" s="10">
        <v>216993</v>
      </c>
      <c r="H315" s="10">
        <v>239784</v>
      </c>
      <c r="I315" s="10">
        <v>126810</v>
      </c>
      <c r="J315" s="52">
        <f t="shared" si="28"/>
        <v>0.5288509658692824</v>
      </c>
      <c r="K315" s="10">
        <v>86032</v>
      </c>
      <c r="L315" s="10">
        <v>62710</v>
      </c>
      <c r="M315" s="10">
        <v>18454</v>
      </c>
      <c r="AH315">
        <v>98056</v>
      </c>
    </row>
    <row r="316" spans="4:36" ht="12.75">
      <c r="D316" t="s">
        <v>1482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52"/>
      <c r="K316" s="10">
        <v>0</v>
      </c>
      <c r="L316" s="10">
        <v>0</v>
      </c>
      <c r="M316" s="10">
        <v>0</v>
      </c>
      <c r="AH316">
        <v>9682454</v>
      </c>
      <c r="AI316">
        <v>18710</v>
      </c>
      <c r="AJ316">
        <f>AH316/AI316</f>
        <v>517.5015499732763</v>
      </c>
    </row>
    <row r="317" spans="4:34" ht="12.75">
      <c r="D317" t="s">
        <v>264</v>
      </c>
      <c r="E317" s="10">
        <v>26700909</v>
      </c>
      <c r="F317" s="10">
        <v>26747400</v>
      </c>
      <c r="G317" s="10">
        <v>25052378</v>
      </c>
      <c r="H317" s="10">
        <v>101679828</v>
      </c>
      <c r="I317" s="10">
        <v>25698483</v>
      </c>
      <c r="J317" s="52">
        <f>I317/H317</f>
        <v>0.2527392453889674</v>
      </c>
      <c r="K317" s="10">
        <v>4684369</v>
      </c>
      <c r="L317" s="10">
        <v>4588067</v>
      </c>
      <c r="M317" s="10">
        <v>4217406</v>
      </c>
      <c r="AG317" t="s">
        <v>1375</v>
      </c>
      <c r="AH317" s="3">
        <f>SUM(AH290:AH316)</f>
        <v>10580059</v>
      </c>
    </row>
    <row r="318" spans="4:13" ht="12.75">
      <c r="D318" t="s">
        <v>829</v>
      </c>
      <c r="E318" s="10">
        <v>2686144</v>
      </c>
      <c r="F318" s="10">
        <v>3451646</v>
      </c>
      <c r="G318" s="10">
        <v>3656969</v>
      </c>
      <c r="H318" s="10">
        <v>7544846</v>
      </c>
      <c r="I318" s="10">
        <v>3859923</v>
      </c>
      <c r="J318" s="52">
        <f>I318/H318</f>
        <v>0.5115973208730834</v>
      </c>
      <c r="K318" s="10">
        <v>1541977</v>
      </c>
      <c r="L318" s="10">
        <v>1227076</v>
      </c>
      <c r="M318" s="10">
        <v>1293380</v>
      </c>
    </row>
    <row r="319" spans="4:31" ht="12.75">
      <c r="D319" t="s">
        <v>1070</v>
      </c>
      <c r="E319" s="10">
        <v>355724</v>
      </c>
      <c r="F319" s="10">
        <v>208268</v>
      </c>
      <c r="G319" s="10">
        <v>417275</v>
      </c>
      <c r="H319" s="10">
        <v>828272</v>
      </c>
      <c r="I319" s="10">
        <v>724634</v>
      </c>
      <c r="J319" s="52">
        <f>I319/H319</f>
        <v>0.8748744373828887</v>
      </c>
      <c r="K319" s="10">
        <v>335753</v>
      </c>
      <c r="L319" s="10">
        <v>313643</v>
      </c>
      <c r="M319" s="10">
        <v>401366</v>
      </c>
      <c r="AE319" t="s">
        <v>1305</v>
      </c>
    </row>
    <row r="320" spans="4:34" ht="12.75">
      <c r="D320" s="59" t="s">
        <v>1375</v>
      </c>
      <c r="E320" s="12">
        <f>SUM(E298:E319)</f>
        <v>30966555</v>
      </c>
      <c r="F320" s="12">
        <f>SUM(F298:F319)</f>
        <v>32055301</v>
      </c>
      <c r="G320" s="12">
        <f>SUM(G298:G319)</f>
        <v>30547136</v>
      </c>
      <c r="H320" s="12">
        <f>SUM(H298:H319)</f>
        <v>112524310</v>
      </c>
      <c r="I320" s="12">
        <f>SUM(I298:I319)</f>
        <v>31988099</v>
      </c>
      <c r="J320" s="52">
        <f>I320/H320</f>
        <v>0.2842772286273073</v>
      </c>
      <c r="K320" s="12">
        <f>SUM(K298:K319)</f>
        <v>8361857</v>
      </c>
      <c r="L320" s="12">
        <f>SUM(L298:L319)</f>
        <v>7380071</v>
      </c>
      <c r="M320" s="12">
        <f>SUM(M298:M319)</f>
        <v>6824025</v>
      </c>
      <c r="AH320">
        <v>0</v>
      </c>
    </row>
    <row r="321" spans="10:34" ht="12.75">
      <c r="J321" s="4"/>
      <c r="AH321">
        <v>0</v>
      </c>
    </row>
    <row r="322" spans="2:34" ht="12.75">
      <c r="B322" s="44" t="s">
        <v>1183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69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>
        <v>0</v>
      </c>
    </row>
    <row r="323" spans="4:34" ht="12.75">
      <c r="D323" t="s">
        <v>1003</v>
      </c>
      <c r="E323" s="10">
        <v>0</v>
      </c>
      <c r="F323" s="10">
        <v>967</v>
      </c>
      <c r="G323" s="10">
        <v>1382</v>
      </c>
      <c r="H323" s="10">
        <v>0</v>
      </c>
      <c r="I323" s="10">
        <v>0</v>
      </c>
      <c r="J323" s="52"/>
      <c r="K323" s="10">
        <v>0</v>
      </c>
      <c r="L323" s="10">
        <v>0</v>
      </c>
      <c r="M323" s="10">
        <v>2310</v>
      </c>
      <c r="AH323" s="10">
        <v>50265</v>
      </c>
    </row>
    <row r="324" spans="4:34" ht="12.75">
      <c r="D324" t="s">
        <v>655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52"/>
      <c r="K324" s="10">
        <v>0</v>
      </c>
      <c r="L324" s="10">
        <v>0</v>
      </c>
      <c r="M324" s="10">
        <v>0</v>
      </c>
      <c r="AH324">
        <v>86390</v>
      </c>
    </row>
    <row r="325" spans="4:34" ht="12.75">
      <c r="D325" t="s">
        <v>228</v>
      </c>
      <c r="E325" s="10">
        <v>4600503</v>
      </c>
      <c r="F325" s="10">
        <v>4354505</v>
      </c>
      <c r="G325" s="10">
        <v>3770091</v>
      </c>
      <c r="H325" s="10">
        <v>7048414</v>
      </c>
      <c r="I325" s="10">
        <v>3867127</v>
      </c>
      <c r="J325" s="52">
        <f aca="true" t="shared" si="29" ref="J325:J333">I325/H325</f>
        <v>0.5486520797444645</v>
      </c>
      <c r="K325" s="10">
        <v>6421629</v>
      </c>
      <c r="L325" s="10">
        <v>3764626</v>
      </c>
      <c r="M325" s="10">
        <v>3923386</v>
      </c>
      <c r="AH325">
        <v>25891</v>
      </c>
    </row>
    <row r="326" spans="4:34" ht="12.75">
      <c r="D326" t="s">
        <v>174</v>
      </c>
      <c r="E326" s="10">
        <v>720</v>
      </c>
      <c r="F326" s="10">
        <v>9642</v>
      </c>
      <c r="G326" s="10">
        <v>92171</v>
      </c>
      <c r="H326" s="10">
        <v>45308</v>
      </c>
      <c r="I326" s="10">
        <v>34947</v>
      </c>
      <c r="J326" s="52">
        <f t="shared" si="29"/>
        <v>0.7713207380595039</v>
      </c>
      <c r="K326" s="10">
        <v>44918</v>
      </c>
      <c r="L326" s="10">
        <v>11678</v>
      </c>
      <c r="M326" s="10">
        <v>5953</v>
      </c>
      <c r="AH326">
        <v>17835</v>
      </c>
    </row>
    <row r="327" spans="4:34" ht="12.75">
      <c r="D327" t="s">
        <v>1037</v>
      </c>
      <c r="E327" s="10">
        <v>2118</v>
      </c>
      <c r="F327" s="10">
        <v>7896</v>
      </c>
      <c r="G327" s="10">
        <v>7009</v>
      </c>
      <c r="H327" s="10">
        <v>10481</v>
      </c>
      <c r="I327" s="10">
        <v>4628</v>
      </c>
      <c r="J327" s="52">
        <f t="shared" si="29"/>
        <v>0.4415609197595649</v>
      </c>
      <c r="K327" s="10">
        <v>37391</v>
      </c>
      <c r="L327" s="10">
        <v>80571</v>
      </c>
      <c r="M327" s="10">
        <v>29024</v>
      </c>
      <c r="AH327">
        <v>0</v>
      </c>
    </row>
    <row r="328" spans="4:34" ht="12.75">
      <c r="D328" t="s">
        <v>913</v>
      </c>
      <c r="E328" s="10">
        <v>7332</v>
      </c>
      <c r="F328" s="10">
        <v>5434</v>
      </c>
      <c r="G328" s="10">
        <v>7147</v>
      </c>
      <c r="H328" s="10">
        <v>24357</v>
      </c>
      <c r="I328" s="10">
        <v>9032</v>
      </c>
      <c r="J328" s="52">
        <f t="shared" si="29"/>
        <v>0.3708174241491152</v>
      </c>
      <c r="K328" s="10">
        <v>19739</v>
      </c>
      <c r="L328" s="10">
        <v>15829</v>
      </c>
      <c r="M328" s="10">
        <v>22937</v>
      </c>
      <c r="AH328">
        <v>68442</v>
      </c>
    </row>
    <row r="329" spans="4:34" ht="12.75">
      <c r="D329" t="s">
        <v>606</v>
      </c>
      <c r="E329" s="10">
        <v>12188</v>
      </c>
      <c r="F329" s="10">
        <v>13540</v>
      </c>
      <c r="G329" s="10">
        <v>7722</v>
      </c>
      <c r="H329" s="10">
        <v>3954</v>
      </c>
      <c r="I329" s="10">
        <v>1295</v>
      </c>
      <c r="J329" s="52">
        <f t="shared" si="29"/>
        <v>0.32751643904906425</v>
      </c>
      <c r="K329" s="10">
        <v>17732</v>
      </c>
      <c r="L329" s="10">
        <v>16349</v>
      </c>
      <c r="M329" s="10">
        <v>43053</v>
      </c>
      <c r="AH329">
        <v>0</v>
      </c>
    </row>
    <row r="330" spans="4:34" ht="12.75">
      <c r="D330" t="s">
        <v>881</v>
      </c>
      <c r="E330" s="10">
        <v>9294</v>
      </c>
      <c r="F330" s="10">
        <v>5702</v>
      </c>
      <c r="G330" s="10">
        <v>4712</v>
      </c>
      <c r="H330" s="10">
        <v>6745</v>
      </c>
      <c r="I330" s="10">
        <v>6528</v>
      </c>
      <c r="J330" s="52">
        <f t="shared" si="29"/>
        <v>0.9678280207561156</v>
      </c>
      <c r="K330" s="10">
        <v>11940</v>
      </c>
      <c r="L330" s="10">
        <v>10358</v>
      </c>
      <c r="M330" s="10">
        <v>14959</v>
      </c>
      <c r="AH330">
        <v>21829</v>
      </c>
    </row>
    <row r="331" spans="4:34" ht="12.75">
      <c r="D331" t="s">
        <v>959</v>
      </c>
      <c r="E331" s="10">
        <v>3008282</v>
      </c>
      <c r="F331" s="10">
        <v>2933482</v>
      </c>
      <c r="G331" s="10">
        <v>2080913</v>
      </c>
      <c r="H331" s="10">
        <v>6834785</v>
      </c>
      <c r="I331" s="10">
        <v>2608220</v>
      </c>
      <c r="J331" s="52">
        <f t="shared" si="29"/>
        <v>0.38160966292282783</v>
      </c>
      <c r="K331" s="10">
        <v>5257585</v>
      </c>
      <c r="L331" s="10">
        <v>4263203</v>
      </c>
      <c r="M331" s="10">
        <v>2930728</v>
      </c>
      <c r="AG331" t="s">
        <v>1375</v>
      </c>
      <c r="AH331" s="3">
        <f>SUM(AH320:AH330)</f>
        <v>270652</v>
      </c>
    </row>
    <row r="332" spans="4:13" ht="12.75">
      <c r="D332" t="s">
        <v>120</v>
      </c>
      <c r="E332" s="10">
        <v>996994</v>
      </c>
      <c r="F332" s="10">
        <v>524970</v>
      </c>
      <c r="G332" s="10">
        <v>600580</v>
      </c>
      <c r="H332" s="10">
        <v>1300951</v>
      </c>
      <c r="I332" s="10">
        <v>616122</v>
      </c>
      <c r="J332" s="52">
        <f t="shared" si="29"/>
        <v>0.47359354810442517</v>
      </c>
      <c r="K332" s="10">
        <v>915313</v>
      </c>
      <c r="L332" s="10">
        <v>589352</v>
      </c>
      <c r="M332" s="10">
        <v>531627</v>
      </c>
    </row>
    <row r="333" spans="4:31" ht="12.75">
      <c r="D333" t="s">
        <v>281</v>
      </c>
      <c r="E333" s="10">
        <v>1967420</v>
      </c>
      <c r="F333" s="10">
        <v>2457773</v>
      </c>
      <c r="G333" s="10">
        <v>2315990</v>
      </c>
      <c r="H333" s="10">
        <v>3943892</v>
      </c>
      <c r="I333" s="10">
        <v>2789698</v>
      </c>
      <c r="J333" s="52">
        <f t="shared" si="29"/>
        <v>0.7073464486350032</v>
      </c>
      <c r="K333" s="10">
        <v>2634827</v>
      </c>
      <c r="L333" s="10">
        <v>2109828</v>
      </c>
      <c r="M333" s="10">
        <v>2093510</v>
      </c>
      <c r="AE333" t="s">
        <v>1312</v>
      </c>
    </row>
    <row r="334" spans="4:34" ht="12.75">
      <c r="D334" t="s">
        <v>783</v>
      </c>
      <c r="E334" s="10">
        <v>0</v>
      </c>
      <c r="F334" s="10">
        <v>692</v>
      </c>
      <c r="G334" s="10">
        <v>0</v>
      </c>
      <c r="H334" s="10">
        <v>0</v>
      </c>
      <c r="I334" s="10">
        <v>0</v>
      </c>
      <c r="J334" s="52"/>
      <c r="K334" s="10">
        <v>0</v>
      </c>
      <c r="L334" s="10">
        <v>0</v>
      </c>
      <c r="M334" s="10">
        <v>803</v>
      </c>
      <c r="AH334">
        <v>4970554</v>
      </c>
    </row>
    <row r="335" spans="4:34" ht="12.75">
      <c r="D335" t="s">
        <v>628</v>
      </c>
      <c r="E335" s="10">
        <v>697482</v>
      </c>
      <c r="F335" s="10">
        <v>649027</v>
      </c>
      <c r="G335" s="10">
        <v>357970</v>
      </c>
      <c r="H335" s="10">
        <v>802314</v>
      </c>
      <c r="I335" s="10">
        <v>533156</v>
      </c>
      <c r="J335" s="52">
        <f>I335/H335</f>
        <v>0.6645228676054512</v>
      </c>
      <c r="K335" s="10">
        <v>745248</v>
      </c>
      <c r="L335" s="10">
        <v>591260</v>
      </c>
      <c r="M335" s="10">
        <v>669740</v>
      </c>
      <c r="AH335">
        <v>2211</v>
      </c>
    </row>
    <row r="336" spans="4:34" ht="12.75">
      <c r="D336" t="s">
        <v>163</v>
      </c>
      <c r="E336" s="10">
        <v>97178</v>
      </c>
      <c r="F336" s="10">
        <v>937</v>
      </c>
      <c r="G336" s="10">
        <v>1091</v>
      </c>
      <c r="H336" s="10">
        <v>0</v>
      </c>
      <c r="I336" s="10">
        <v>0</v>
      </c>
      <c r="J336" s="52"/>
      <c r="K336" s="10">
        <v>0</v>
      </c>
      <c r="L336" s="10">
        <v>1616</v>
      </c>
      <c r="M336" s="10">
        <v>442</v>
      </c>
      <c r="AH336">
        <v>5358</v>
      </c>
    </row>
    <row r="337" spans="4:13" ht="12.75">
      <c r="D337" t="s">
        <v>757</v>
      </c>
      <c r="E337" s="10">
        <v>647621</v>
      </c>
      <c r="F337" s="10">
        <v>579723</v>
      </c>
      <c r="G337" s="10">
        <v>403788</v>
      </c>
      <c r="H337" s="10">
        <v>264563</v>
      </c>
      <c r="I337" s="10">
        <v>116791</v>
      </c>
      <c r="J337" s="52">
        <f>I337/H337</f>
        <v>0.4414487286582024</v>
      </c>
      <c r="K337" s="10">
        <v>224107</v>
      </c>
      <c r="L337" s="10">
        <v>251083</v>
      </c>
      <c r="M337" s="10">
        <v>795637</v>
      </c>
    </row>
    <row r="338" spans="4:13" ht="12.75">
      <c r="D338" t="s">
        <v>777</v>
      </c>
      <c r="E338" s="10">
        <v>3019658</v>
      </c>
      <c r="F338" s="10">
        <v>2924161</v>
      </c>
      <c r="G338" s="10">
        <v>2672210</v>
      </c>
      <c r="H338" s="10">
        <v>5636005</v>
      </c>
      <c r="I338" s="10">
        <v>2595196</v>
      </c>
      <c r="J338" s="52">
        <f>I338/H338</f>
        <v>0.4604672990886275</v>
      </c>
      <c r="K338" s="10">
        <v>4230400</v>
      </c>
      <c r="L338" s="10">
        <v>3683168</v>
      </c>
      <c r="M338" s="10">
        <v>2969972</v>
      </c>
    </row>
    <row r="339" spans="4:13" ht="12.75">
      <c r="D339" t="s">
        <v>64</v>
      </c>
      <c r="E339" s="10">
        <v>409</v>
      </c>
      <c r="F339" s="10">
        <v>0</v>
      </c>
      <c r="G339" s="10">
        <v>708</v>
      </c>
      <c r="H339" s="10">
        <v>672</v>
      </c>
      <c r="I339" s="10">
        <v>259</v>
      </c>
      <c r="J339" s="52">
        <f>I339/H339</f>
        <v>0.3854166666666667</v>
      </c>
      <c r="K339" s="10">
        <v>0</v>
      </c>
      <c r="L339" s="10">
        <v>0</v>
      </c>
      <c r="M339" s="10">
        <v>280</v>
      </c>
    </row>
    <row r="340" spans="4:13" ht="12.75">
      <c r="D340" t="s">
        <v>247</v>
      </c>
      <c r="E340" s="10">
        <v>5482</v>
      </c>
      <c r="F340" s="10">
        <v>5653</v>
      </c>
      <c r="G340" s="10">
        <v>5492</v>
      </c>
      <c r="H340" s="10">
        <v>20724</v>
      </c>
      <c r="I340" s="10">
        <v>8417</v>
      </c>
      <c r="J340" s="52">
        <f>I340/H340</f>
        <v>0.40614746187994594</v>
      </c>
      <c r="K340" s="10">
        <v>1013</v>
      </c>
      <c r="L340" s="10">
        <v>309</v>
      </c>
      <c r="M340" s="10">
        <v>1079</v>
      </c>
    </row>
    <row r="341" spans="4:13" ht="12.75">
      <c r="D341" t="s">
        <v>478</v>
      </c>
      <c r="E341" s="10">
        <v>450</v>
      </c>
      <c r="F341" s="10">
        <v>6036</v>
      </c>
      <c r="G341" s="10">
        <v>0</v>
      </c>
      <c r="H341" s="10">
        <v>0</v>
      </c>
      <c r="I341" s="10">
        <v>0</v>
      </c>
      <c r="J341" s="52"/>
      <c r="K341" s="10">
        <v>480</v>
      </c>
      <c r="L341" s="10">
        <v>0</v>
      </c>
      <c r="M341" s="10">
        <v>0</v>
      </c>
    </row>
    <row r="342" spans="4:13" ht="12.75">
      <c r="D342" t="s">
        <v>1455</v>
      </c>
      <c r="E342" s="10">
        <v>40657</v>
      </c>
      <c r="F342" s="10">
        <v>61898</v>
      </c>
      <c r="G342" s="10">
        <v>117176</v>
      </c>
      <c r="H342" s="10">
        <v>232613</v>
      </c>
      <c r="I342" s="10">
        <v>143718</v>
      </c>
      <c r="J342" s="52">
        <f>I342/H342</f>
        <v>0.6178416511544926</v>
      </c>
      <c r="K342" s="10">
        <v>237493</v>
      </c>
      <c r="L342" s="10">
        <v>143162</v>
      </c>
      <c r="M342" s="10">
        <v>153377</v>
      </c>
    </row>
    <row r="343" spans="4:13" ht="12.75">
      <c r="D343" t="s">
        <v>1370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52"/>
      <c r="K343" s="10">
        <v>0</v>
      </c>
      <c r="L343" s="10">
        <v>0</v>
      </c>
      <c r="M343" s="10">
        <v>0</v>
      </c>
    </row>
    <row r="344" spans="4:13" ht="12.75">
      <c r="D344" t="s">
        <v>994</v>
      </c>
      <c r="E344" s="10">
        <v>0</v>
      </c>
      <c r="F344" s="10">
        <v>0</v>
      </c>
      <c r="G344" s="10">
        <v>24466</v>
      </c>
      <c r="H344" s="10">
        <v>0</v>
      </c>
      <c r="I344" s="10">
        <v>0</v>
      </c>
      <c r="J344" s="52"/>
      <c r="K344" s="10">
        <v>462</v>
      </c>
      <c r="L344" s="10">
        <v>787</v>
      </c>
      <c r="M344" s="10">
        <v>0</v>
      </c>
    </row>
    <row r="345" spans="4:13" ht="12.75">
      <c r="D345" t="s">
        <v>951</v>
      </c>
      <c r="E345" s="10">
        <v>19090</v>
      </c>
      <c r="F345" s="10">
        <v>10704</v>
      </c>
      <c r="G345" s="10">
        <v>10553</v>
      </c>
      <c r="H345" s="10">
        <v>26445</v>
      </c>
      <c r="I345" s="10">
        <v>13252</v>
      </c>
      <c r="J345" s="52">
        <f>I345/H345</f>
        <v>0.5011155227831348</v>
      </c>
      <c r="K345" s="10">
        <v>23190</v>
      </c>
      <c r="L345" s="10">
        <v>9506</v>
      </c>
      <c r="M345" s="10">
        <v>11690</v>
      </c>
    </row>
    <row r="346" spans="4:13" ht="12.75">
      <c r="D346" t="s">
        <v>618</v>
      </c>
      <c r="E346" s="10">
        <v>398</v>
      </c>
      <c r="F346" s="10">
        <v>0</v>
      </c>
      <c r="G346" s="10">
        <v>0</v>
      </c>
      <c r="H346" s="10">
        <v>1584</v>
      </c>
      <c r="I346" s="10">
        <v>1584</v>
      </c>
      <c r="J346" s="52">
        <f>I346/H346</f>
        <v>1</v>
      </c>
      <c r="K346" s="10">
        <v>0</v>
      </c>
      <c r="L346" s="10">
        <v>0</v>
      </c>
      <c r="M346" s="10">
        <v>0</v>
      </c>
    </row>
    <row r="347" spans="4:13" ht="12.75">
      <c r="D347" t="s">
        <v>380</v>
      </c>
      <c r="E347" s="10">
        <v>0</v>
      </c>
      <c r="F347" s="10">
        <v>0</v>
      </c>
      <c r="G347" s="10">
        <v>275</v>
      </c>
      <c r="H347" s="10">
        <v>0</v>
      </c>
      <c r="I347" s="10">
        <v>0</v>
      </c>
      <c r="J347" s="52"/>
      <c r="K347" s="10">
        <v>1694</v>
      </c>
      <c r="L347" s="10">
        <v>0</v>
      </c>
      <c r="M347" s="10">
        <v>410</v>
      </c>
    </row>
    <row r="348" spans="4:13" ht="12.75">
      <c r="D348" t="s">
        <v>1000</v>
      </c>
      <c r="E348" s="10">
        <v>158010</v>
      </c>
      <c r="F348" s="10">
        <v>129998</v>
      </c>
      <c r="G348" s="10">
        <v>86883</v>
      </c>
      <c r="H348" s="10">
        <v>339199</v>
      </c>
      <c r="I348" s="10">
        <v>113634</v>
      </c>
      <c r="J348" s="52">
        <f>I348/H348</f>
        <v>0.335006883864634</v>
      </c>
      <c r="K348" s="10">
        <v>319965</v>
      </c>
      <c r="L348" s="10">
        <v>210087</v>
      </c>
      <c r="M348" s="10">
        <v>140152</v>
      </c>
    </row>
    <row r="349" spans="4:13" ht="12.75">
      <c r="D349" t="s">
        <v>848</v>
      </c>
      <c r="E349" s="10">
        <v>939581</v>
      </c>
      <c r="F349" s="10">
        <v>1011904</v>
      </c>
      <c r="G349" s="10">
        <v>808987</v>
      </c>
      <c r="H349" s="10">
        <v>1192416</v>
      </c>
      <c r="I349" s="10">
        <v>598398</v>
      </c>
      <c r="J349" s="52">
        <f>I349/H349</f>
        <v>0.5018366073585058</v>
      </c>
      <c r="K349" s="10">
        <v>711864</v>
      </c>
      <c r="L349" s="10">
        <v>1183427</v>
      </c>
      <c r="M349" s="10">
        <v>1120026</v>
      </c>
    </row>
    <row r="350" spans="4:13" ht="12.75">
      <c r="D350" s="59" t="s">
        <v>1375</v>
      </c>
      <c r="E350" s="12">
        <f>SUM(E323:E349)</f>
        <v>16230867</v>
      </c>
      <c r="F350" s="12">
        <f>SUM(F323:F349)</f>
        <v>15694644</v>
      </c>
      <c r="G350" s="12">
        <f>SUM(G323:G349)</f>
        <v>13377316</v>
      </c>
      <c r="H350" s="12">
        <f>SUM(H323:H349)</f>
        <v>27735422</v>
      </c>
      <c r="I350" s="12">
        <f>SUM(I323:I349)</f>
        <v>14062002</v>
      </c>
      <c r="J350" s="52">
        <f>I350/H350</f>
        <v>0.5070051575202281</v>
      </c>
      <c r="K350" s="12">
        <f>SUM(K323:K349)</f>
        <v>21856990</v>
      </c>
      <c r="L350" s="12">
        <f>SUM(L323:L349)</f>
        <v>16936199</v>
      </c>
      <c r="M350" s="12">
        <f>SUM(M323:M349)</f>
        <v>15461095</v>
      </c>
    </row>
    <row r="351" ht="12.75">
      <c r="J351" s="4"/>
    </row>
    <row r="352" spans="2:34" ht="12.75">
      <c r="B352" s="44" t="s">
        <v>1199</v>
      </c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69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>
        <v>55182</v>
      </c>
    </row>
    <row r="353" spans="4:34" ht="12.75">
      <c r="D353" t="s">
        <v>128</v>
      </c>
      <c r="E353">
        <v>22946</v>
      </c>
      <c r="F353">
        <v>39763</v>
      </c>
      <c r="G353">
        <v>19442</v>
      </c>
      <c r="H353">
        <v>30373</v>
      </c>
      <c r="I353">
        <v>13471</v>
      </c>
      <c r="J353" s="52">
        <f>I353/H353</f>
        <v>0.4435189148256675</v>
      </c>
      <c r="K353">
        <v>4772</v>
      </c>
      <c r="L353">
        <v>18109</v>
      </c>
      <c r="M353">
        <v>9774</v>
      </c>
      <c r="AH353">
        <v>1790916</v>
      </c>
    </row>
    <row r="354" spans="4:34" ht="12.75">
      <c r="D354" t="s">
        <v>760</v>
      </c>
      <c r="E354">
        <v>1686</v>
      </c>
      <c r="F354">
        <v>1707</v>
      </c>
      <c r="G354">
        <v>1716</v>
      </c>
      <c r="H354">
        <v>2948</v>
      </c>
      <c r="I354">
        <v>1361</v>
      </c>
      <c r="J354" s="52">
        <f>I354/H354</f>
        <v>0.4616689280868385</v>
      </c>
      <c r="K354">
        <v>8197</v>
      </c>
      <c r="L354">
        <v>10552</v>
      </c>
      <c r="M354">
        <v>10395</v>
      </c>
      <c r="AH354">
        <v>0</v>
      </c>
    </row>
    <row r="355" spans="4:34" ht="12.75">
      <c r="D355" t="s">
        <v>780</v>
      </c>
      <c r="E355">
        <v>0</v>
      </c>
      <c r="F355">
        <v>0</v>
      </c>
      <c r="G355">
        <v>0</v>
      </c>
      <c r="H355">
        <v>0</v>
      </c>
      <c r="I355">
        <v>0</v>
      </c>
      <c r="J355" s="52"/>
      <c r="K355">
        <v>0</v>
      </c>
      <c r="L355">
        <v>1139</v>
      </c>
      <c r="M355">
        <v>0</v>
      </c>
      <c r="AH355">
        <v>29812</v>
      </c>
    </row>
    <row r="356" spans="4:34" ht="12.75">
      <c r="D356" t="s">
        <v>1036</v>
      </c>
      <c r="E356">
        <v>2109</v>
      </c>
      <c r="F356">
        <v>1087</v>
      </c>
      <c r="G356">
        <v>3920</v>
      </c>
      <c r="H356">
        <v>13782</v>
      </c>
      <c r="I356">
        <v>7090</v>
      </c>
      <c r="J356" s="52">
        <f>I356/H356</f>
        <v>0.514439123494413</v>
      </c>
      <c r="K356">
        <v>24970</v>
      </c>
      <c r="L356">
        <v>21344</v>
      </c>
      <c r="M356">
        <v>26049</v>
      </c>
      <c r="AH356">
        <v>28653</v>
      </c>
    </row>
    <row r="357" spans="4:34" ht="12.75">
      <c r="D357" t="s">
        <v>1035</v>
      </c>
      <c r="E357">
        <v>4184</v>
      </c>
      <c r="F357">
        <v>5588</v>
      </c>
      <c r="G357">
        <v>4278</v>
      </c>
      <c r="H357">
        <v>8682</v>
      </c>
      <c r="I357">
        <v>3716</v>
      </c>
      <c r="J357" s="52">
        <f>I357/H357</f>
        <v>0.42801197880672653</v>
      </c>
      <c r="K357">
        <v>1432</v>
      </c>
      <c r="L357">
        <v>2426</v>
      </c>
      <c r="M357">
        <v>4100</v>
      </c>
      <c r="AH357">
        <v>0</v>
      </c>
    </row>
    <row r="358" spans="4:34" ht="12.75">
      <c r="D358" t="s">
        <v>900</v>
      </c>
      <c r="E358">
        <v>0</v>
      </c>
      <c r="F358">
        <v>0</v>
      </c>
      <c r="G358">
        <v>0</v>
      </c>
      <c r="H358">
        <v>0</v>
      </c>
      <c r="I358">
        <v>0</v>
      </c>
      <c r="J358" s="52"/>
      <c r="K358">
        <v>397</v>
      </c>
      <c r="L358">
        <v>2267</v>
      </c>
      <c r="M358">
        <v>0</v>
      </c>
      <c r="AH358">
        <v>13359</v>
      </c>
    </row>
    <row r="359" spans="4:34" ht="12.75">
      <c r="D359" t="s">
        <v>645</v>
      </c>
      <c r="E359">
        <v>17396</v>
      </c>
      <c r="F359">
        <v>37993</v>
      </c>
      <c r="G359">
        <v>587287</v>
      </c>
      <c r="H359">
        <v>41482</v>
      </c>
      <c r="I359">
        <v>29164</v>
      </c>
      <c r="J359" s="52">
        <f>I359/H359</f>
        <v>0.7030519261366376</v>
      </c>
      <c r="K359">
        <v>43989</v>
      </c>
      <c r="L359">
        <v>39671</v>
      </c>
      <c r="M359">
        <v>32061</v>
      </c>
      <c r="AH359">
        <v>2692</v>
      </c>
    </row>
    <row r="360" spans="4:34" ht="12.75">
      <c r="D360" t="s">
        <v>803</v>
      </c>
      <c r="E360">
        <v>31656</v>
      </c>
      <c r="F360">
        <v>79295</v>
      </c>
      <c r="G360">
        <v>60040</v>
      </c>
      <c r="H360">
        <v>49318</v>
      </c>
      <c r="I360">
        <v>38777</v>
      </c>
      <c r="J360" s="52">
        <f>I360/H360</f>
        <v>0.7862646498235938</v>
      </c>
      <c r="K360">
        <v>72367</v>
      </c>
      <c r="L360">
        <v>50874</v>
      </c>
      <c r="M360">
        <v>44851</v>
      </c>
      <c r="AH360">
        <v>550842</v>
      </c>
    </row>
    <row r="361" spans="4:13" ht="12.75">
      <c r="D361" t="s">
        <v>474</v>
      </c>
      <c r="E361">
        <v>2176</v>
      </c>
      <c r="F361">
        <v>3294</v>
      </c>
      <c r="G361">
        <v>295</v>
      </c>
      <c r="H361">
        <v>5656</v>
      </c>
      <c r="I361">
        <v>1995</v>
      </c>
      <c r="J361" s="52">
        <f>I361/H361</f>
        <v>0.3527227722772277</v>
      </c>
      <c r="K361">
        <v>7550</v>
      </c>
      <c r="L361">
        <v>17623</v>
      </c>
      <c r="M361">
        <v>29198</v>
      </c>
    </row>
    <row r="362" spans="4:13" ht="12.75">
      <c r="D362" t="s">
        <v>844</v>
      </c>
      <c r="E362">
        <v>405</v>
      </c>
      <c r="F362">
        <v>410</v>
      </c>
      <c r="G362">
        <v>0</v>
      </c>
      <c r="H362">
        <v>0</v>
      </c>
      <c r="I362">
        <v>0</v>
      </c>
      <c r="J362" s="52"/>
      <c r="K362">
        <v>0</v>
      </c>
      <c r="L362">
        <v>322</v>
      </c>
      <c r="M362">
        <v>1545</v>
      </c>
    </row>
    <row r="363" spans="4:13" ht="12.75">
      <c r="D363" t="s">
        <v>418</v>
      </c>
      <c r="E363">
        <v>20388</v>
      </c>
      <c r="F363">
        <v>41597</v>
      </c>
      <c r="G363">
        <v>42342</v>
      </c>
      <c r="H363">
        <v>30792</v>
      </c>
      <c r="I363">
        <v>24987</v>
      </c>
      <c r="J363" s="52">
        <f>I363/H363</f>
        <v>0.8114770070148091</v>
      </c>
      <c r="K363">
        <v>48778</v>
      </c>
      <c r="L363">
        <v>49561</v>
      </c>
      <c r="M363">
        <v>50791</v>
      </c>
    </row>
    <row r="364" spans="4:13" ht="12.75">
      <c r="D364" t="s">
        <v>599</v>
      </c>
      <c r="E364">
        <v>17030</v>
      </c>
      <c r="F364">
        <v>17627</v>
      </c>
      <c r="G364">
        <v>17991</v>
      </c>
      <c r="H364">
        <v>28942</v>
      </c>
      <c r="I364">
        <v>21297</v>
      </c>
      <c r="J364" s="52">
        <f>I364/H364</f>
        <v>0.7358510123695667</v>
      </c>
      <c r="K364">
        <v>22337</v>
      </c>
      <c r="L364">
        <v>23303</v>
      </c>
      <c r="M364">
        <v>29808</v>
      </c>
    </row>
    <row r="365" spans="4:13" ht="12.75">
      <c r="D365" t="s">
        <v>220</v>
      </c>
      <c r="E365">
        <v>48689</v>
      </c>
      <c r="F365">
        <v>56636</v>
      </c>
      <c r="G365">
        <v>66357</v>
      </c>
      <c r="H365">
        <v>54879</v>
      </c>
      <c r="I365">
        <v>34600</v>
      </c>
      <c r="J365" s="52">
        <f>I365/H365</f>
        <v>0.6304779606042384</v>
      </c>
      <c r="K365">
        <v>41536</v>
      </c>
      <c r="L365">
        <v>69202</v>
      </c>
      <c r="M365">
        <v>61470</v>
      </c>
    </row>
    <row r="366" spans="4:13" ht="12.75">
      <c r="D366" t="s">
        <v>217</v>
      </c>
      <c r="E366">
        <v>164563</v>
      </c>
      <c r="F366">
        <v>104883</v>
      </c>
      <c r="G366">
        <v>74871</v>
      </c>
      <c r="H366">
        <v>231898</v>
      </c>
      <c r="I366">
        <v>85014</v>
      </c>
      <c r="J366" s="52">
        <f>I366/H366</f>
        <v>0.3666008331249084</v>
      </c>
      <c r="K366">
        <v>263604</v>
      </c>
      <c r="L366">
        <v>256121</v>
      </c>
      <c r="M366">
        <v>220340</v>
      </c>
    </row>
    <row r="367" spans="4:13" ht="12.75">
      <c r="D367" t="s">
        <v>285</v>
      </c>
      <c r="E367">
        <v>0</v>
      </c>
      <c r="F367">
        <v>0</v>
      </c>
      <c r="G367">
        <v>0</v>
      </c>
      <c r="H367">
        <v>0</v>
      </c>
      <c r="I367">
        <v>0</v>
      </c>
      <c r="J367" s="52"/>
      <c r="K367">
        <v>0</v>
      </c>
      <c r="L367">
        <v>0</v>
      </c>
      <c r="M367">
        <v>0</v>
      </c>
    </row>
    <row r="368" spans="4:13" ht="12.75">
      <c r="D368" t="s">
        <v>646</v>
      </c>
      <c r="E368">
        <v>21840</v>
      </c>
      <c r="F368">
        <v>22689</v>
      </c>
      <c r="G368">
        <v>19557</v>
      </c>
      <c r="H368">
        <v>14334</v>
      </c>
      <c r="I368">
        <v>9637</v>
      </c>
      <c r="J368" s="52">
        <f>I368/H368</f>
        <v>0.6723175666248081</v>
      </c>
      <c r="K368">
        <v>27077</v>
      </c>
      <c r="L368">
        <v>60481</v>
      </c>
      <c r="M368">
        <v>45588</v>
      </c>
    </row>
    <row r="369" spans="4:13" ht="12.75">
      <c r="D369" t="s">
        <v>151</v>
      </c>
      <c r="E369">
        <v>32025</v>
      </c>
      <c r="F369">
        <v>35914</v>
      </c>
      <c r="G369">
        <v>26718</v>
      </c>
      <c r="H369">
        <v>46667</v>
      </c>
      <c r="I369">
        <v>23233</v>
      </c>
      <c r="J369" s="52">
        <f>I369/H369</f>
        <v>0.49784644395397176</v>
      </c>
      <c r="K369">
        <v>42515</v>
      </c>
      <c r="L369">
        <v>86429</v>
      </c>
      <c r="M369">
        <v>58960</v>
      </c>
    </row>
    <row r="370" spans="4:13" ht="12.75">
      <c r="D370" t="s">
        <v>265</v>
      </c>
      <c r="E370">
        <v>16874</v>
      </c>
      <c r="F370">
        <v>14070</v>
      </c>
      <c r="G370">
        <v>20777</v>
      </c>
      <c r="H370">
        <v>5654</v>
      </c>
      <c r="I370">
        <v>5654</v>
      </c>
      <c r="J370" s="52">
        <f>I370/H370</f>
        <v>1</v>
      </c>
      <c r="K370">
        <v>11896</v>
      </c>
      <c r="L370">
        <v>9343</v>
      </c>
      <c r="M370">
        <v>6398</v>
      </c>
    </row>
    <row r="371" spans="4:13" ht="12.75">
      <c r="D371" t="s">
        <v>886</v>
      </c>
      <c r="E371">
        <v>0</v>
      </c>
      <c r="F371">
        <v>2361</v>
      </c>
      <c r="G371">
        <v>2954</v>
      </c>
      <c r="H371">
        <v>9300</v>
      </c>
      <c r="I371">
        <v>4608</v>
      </c>
      <c r="J371" s="52">
        <f>I371/H371</f>
        <v>0.49548387096774194</v>
      </c>
      <c r="K371">
        <v>0</v>
      </c>
      <c r="L371">
        <v>15571</v>
      </c>
      <c r="M371">
        <v>2092</v>
      </c>
    </row>
    <row r="372" spans="4:13" ht="12.75">
      <c r="D372" t="s">
        <v>348</v>
      </c>
      <c r="E372">
        <v>0</v>
      </c>
      <c r="F372">
        <v>0</v>
      </c>
      <c r="G372">
        <v>0</v>
      </c>
      <c r="H372">
        <v>0</v>
      </c>
      <c r="I372">
        <v>0</v>
      </c>
      <c r="J372" s="52"/>
      <c r="K372">
        <v>0</v>
      </c>
      <c r="L372">
        <v>204</v>
      </c>
      <c r="M372">
        <v>0</v>
      </c>
    </row>
    <row r="373" spans="4:13" ht="12.75">
      <c r="D373" t="s">
        <v>604</v>
      </c>
      <c r="E373">
        <v>22669</v>
      </c>
      <c r="F373">
        <v>22664</v>
      </c>
      <c r="G373">
        <v>9473</v>
      </c>
      <c r="H373">
        <v>33425</v>
      </c>
      <c r="I373">
        <v>16927</v>
      </c>
      <c r="J373" s="52">
        <f>I373/H373</f>
        <v>0.5064173522812266</v>
      </c>
      <c r="K373">
        <v>32342</v>
      </c>
      <c r="L373">
        <v>49393</v>
      </c>
      <c r="M373">
        <v>34783</v>
      </c>
    </row>
    <row r="374" spans="4:13" ht="12.75">
      <c r="D374" t="s">
        <v>367</v>
      </c>
      <c r="E374">
        <v>25074</v>
      </c>
      <c r="F374">
        <v>14382</v>
      </c>
      <c r="G374">
        <v>4159</v>
      </c>
      <c r="H374">
        <v>4952</v>
      </c>
      <c r="I374">
        <v>2502</v>
      </c>
      <c r="J374" s="52">
        <f>I374/H374</f>
        <v>0.5052504038772213</v>
      </c>
      <c r="K374">
        <v>14827</v>
      </c>
      <c r="L374">
        <v>52857</v>
      </c>
      <c r="M374">
        <v>56727</v>
      </c>
    </row>
    <row r="375" spans="4:13" ht="12.75">
      <c r="D375" t="s">
        <v>767</v>
      </c>
      <c r="E375">
        <v>69935</v>
      </c>
      <c r="F375">
        <v>58722</v>
      </c>
      <c r="G375">
        <v>38253</v>
      </c>
      <c r="H375">
        <v>313887</v>
      </c>
      <c r="I375">
        <v>74407</v>
      </c>
      <c r="J375" s="52">
        <f>I375/H375</f>
        <v>0.23705027605475856</v>
      </c>
      <c r="K375">
        <v>58393</v>
      </c>
      <c r="L375">
        <v>17020</v>
      </c>
      <c r="M375">
        <v>95679</v>
      </c>
    </row>
    <row r="376" spans="4:13" ht="12.75">
      <c r="D376" t="s">
        <v>1095</v>
      </c>
      <c r="E376">
        <v>0</v>
      </c>
      <c r="F376">
        <v>0</v>
      </c>
      <c r="G376">
        <v>0</v>
      </c>
      <c r="H376">
        <v>0</v>
      </c>
      <c r="I376">
        <v>0</v>
      </c>
      <c r="J376" s="52"/>
      <c r="K376">
        <v>0</v>
      </c>
      <c r="L376">
        <v>0</v>
      </c>
      <c r="M376">
        <v>0</v>
      </c>
    </row>
    <row r="377" spans="4:13" ht="12.75">
      <c r="D377" t="s">
        <v>613</v>
      </c>
      <c r="E377">
        <v>9630</v>
      </c>
      <c r="F377">
        <v>4602</v>
      </c>
      <c r="G377">
        <v>10556</v>
      </c>
      <c r="H377">
        <v>23905</v>
      </c>
      <c r="I377">
        <v>8435</v>
      </c>
      <c r="J377" s="52">
        <f>I377/H377</f>
        <v>0.3528550512445095</v>
      </c>
      <c r="K377">
        <v>29420</v>
      </c>
      <c r="L377">
        <v>55198</v>
      </c>
      <c r="M377">
        <v>98056</v>
      </c>
    </row>
    <row r="378" spans="4:34" ht="12.75">
      <c r="D378" t="s">
        <v>561</v>
      </c>
      <c r="E378">
        <v>52411791</v>
      </c>
      <c r="F378">
        <v>48515408</v>
      </c>
      <c r="G378">
        <v>46354458</v>
      </c>
      <c r="H378">
        <v>106433529</v>
      </c>
      <c r="I378">
        <v>48237857</v>
      </c>
      <c r="J378" s="52">
        <f>I378/H378</f>
        <v>0.45322049783766916</v>
      </c>
      <c r="K378">
        <v>10360863</v>
      </c>
      <c r="L378">
        <v>10544313</v>
      </c>
      <c r="M378">
        <v>9682454</v>
      </c>
      <c r="AH378">
        <v>16574</v>
      </c>
    </row>
    <row r="379" spans="4:13" ht="12.75">
      <c r="D379" s="59" t="s">
        <v>1375</v>
      </c>
      <c r="E379" s="12">
        <f>SUM(E353:E378)</f>
        <v>52943066</v>
      </c>
      <c r="F379" s="12">
        <f>SUM(F353:F378)</f>
        <v>49080692</v>
      </c>
      <c r="G379" s="12">
        <f>SUM(G353:G378)</f>
        <v>47365444</v>
      </c>
      <c r="H379" s="12">
        <f>SUM(H353:H378)</f>
        <v>107384405</v>
      </c>
      <c r="I379" s="12">
        <f>SUM(I353:I378)</f>
        <v>48644732</v>
      </c>
      <c r="J379" s="52">
        <f>I379/H379</f>
        <v>0.4529962427970803</v>
      </c>
      <c r="K379" s="12">
        <f>SUM(K353:K378)</f>
        <v>11117262</v>
      </c>
      <c r="L379" s="12">
        <f>SUM(L353:L378)</f>
        <v>11453323</v>
      </c>
      <c r="M379" s="12">
        <f>SUM(M353:M378)</f>
        <v>10601119</v>
      </c>
    </row>
    <row r="380" spans="10:34" ht="12.75">
      <c r="J380" s="4"/>
      <c r="AH380">
        <v>10463</v>
      </c>
    </row>
    <row r="381" spans="2:34" ht="12.75">
      <c r="B381" s="44" t="s">
        <v>1206</v>
      </c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69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>
        <v>0</v>
      </c>
    </row>
    <row r="382" spans="4:34" ht="12.75">
      <c r="D382" t="s">
        <v>199</v>
      </c>
      <c r="E382">
        <v>6318444</v>
      </c>
      <c r="F382">
        <v>7354370</v>
      </c>
      <c r="G382">
        <v>6578148</v>
      </c>
      <c r="H382">
        <v>11385464</v>
      </c>
      <c r="I382">
        <v>6195217</v>
      </c>
      <c r="J382" s="52">
        <f>I382/H382</f>
        <v>0.5441339061807231</v>
      </c>
      <c r="K382">
        <v>8040559</v>
      </c>
      <c r="L382">
        <v>6079469</v>
      </c>
      <c r="M382">
        <v>4970554</v>
      </c>
      <c r="AG382" t="s">
        <v>1375</v>
      </c>
      <c r="AH382" s="3">
        <f>SUM(AH334:AH381)</f>
        <v>7476616</v>
      </c>
    </row>
    <row r="383" spans="4:13" ht="12.75">
      <c r="D383" t="s">
        <v>370</v>
      </c>
      <c r="E383">
        <v>7180</v>
      </c>
      <c r="F383">
        <v>4898</v>
      </c>
      <c r="G383">
        <v>8390</v>
      </c>
      <c r="H383">
        <v>24230</v>
      </c>
      <c r="I383">
        <v>10905</v>
      </c>
      <c r="J383" s="52">
        <f>I383/H383</f>
        <v>0.4500619067271977</v>
      </c>
      <c r="K383">
        <v>14408</v>
      </c>
      <c r="L383">
        <v>2700</v>
      </c>
      <c r="M383">
        <v>2211</v>
      </c>
    </row>
    <row r="384" spans="4:31" ht="12.75">
      <c r="D384" t="s">
        <v>1420</v>
      </c>
      <c r="E384">
        <v>563</v>
      </c>
      <c r="F384">
        <v>6618</v>
      </c>
      <c r="G384">
        <v>9798</v>
      </c>
      <c r="H384">
        <v>1370</v>
      </c>
      <c r="I384">
        <v>1370</v>
      </c>
      <c r="J384" s="52">
        <f>I384/H384</f>
        <v>1</v>
      </c>
      <c r="K384">
        <v>17815</v>
      </c>
      <c r="L384">
        <v>4664</v>
      </c>
      <c r="M384">
        <v>5358</v>
      </c>
      <c r="AE384" t="s">
        <v>1321</v>
      </c>
    </row>
    <row r="385" spans="4:34" ht="12.75">
      <c r="D385" t="s">
        <v>56</v>
      </c>
      <c r="E385">
        <v>38926</v>
      </c>
      <c r="F385">
        <v>52389</v>
      </c>
      <c r="G385">
        <v>53123</v>
      </c>
      <c r="H385">
        <v>54039</v>
      </c>
      <c r="I385">
        <v>40170</v>
      </c>
      <c r="J385" s="52">
        <f>I385/H385</f>
        <v>0.7433520235385555</v>
      </c>
      <c r="K385">
        <v>17431</v>
      </c>
      <c r="L385">
        <v>25193</v>
      </c>
      <c r="M385">
        <v>55182</v>
      </c>
      <c r="AH385">
        <v>7564</v>
      </c>
    </row>
    <row r="386" spans="4:34" ht="12.75">
      <c r="D386" t="s">
        <v>718</v>
      </c>
      <c r="E386">
        <v>1226522</v>
      </c>
      <c r="F386">
        <v>1123395</v>
      </c>
      <c r="G386">
        <v>1162578</v>
      </c>
      <c r="H386">
        <v>2938250</v>
      </c>
      <c r="I386">
        <v>1018460</v>
      </c>
      <c r="J386" s="52">
        <f>I386/H386</f>
        <v>0.3466212881817408</v>
      </c>
      <c r="K386">
        <v>2644861</v>
      </c>
      <c r="L386">
        <v>2286223</v>
      </c>
      <c r="M386">
        <v>1790916</v>
      </c>
      <c r="AH386">
        <v>1488</v>
      </c>
    </row>
    <row r="387" spans="4:34" ht="12.75">
      <c r="D387" t="s">
        <v>1061</v>
      </c>
      <c r="E387">
        <v>0</v>
      </c>
      <c r="F387">
        <v>0</v>
      </c>
      <c r="G387">
        <v>0</v>
      </c>
      <c r="H387">
        <v>0</v>
      </c>
      <c r="I387">
        <v>0</v>
      </c>
      <c r="J387" s="52"/>
      <c r="K387">
        <v>0</v>
      </c>
      <c r="L387">
        <v>0</v>
      </c>
      <c r="M387">
        <v>0</v>
      </c>
      <c r="AH387">
        <v>398404</v>
      </c>
    </row>
    <row r="388" spans="4:34" ht="12.75">
      <c r="D388" t="s">
        <v>250</v>
      </c>
      <c r="E388">
        <v>18184</v>
      </c>
      <c r="F388">
        <v>35418</v>
      </c>
      <c r="G388">
        <v>22442</v>
      </c>
      <c r="H388">
        <v>40176</v>
      </c>
      <c r="I388">
        <v>16852</v>
      </c>
      <c r="J388" s="52">
        <f aca="true" t="shared" si="30" ref="J388:J397">I388/H388</f>
        <v>0.41945440063719636</v>
      </c>
      <c r="K388">
        <v>81370</v>
      </c>
      <c r="L388">
        <v>40387</v>
      </c>
      <c r="M388">
        <v>29812</v>
      </c>
      <c r="AH388">
        <v>17214</v>
      </c>
    </row>
    <row r="389" spans="4:34" ht="12.75">
      <c r="D389" t="s">
        <v>1491</v>
      </c>
      <c r="E389">
        <v>12229</v>
      </c>
      <c r="F389">
        <v>16780</v>
      </c>
      <c r="G389">
        <v>10296</v>
      </c>
      <c r="H389">
        <v>48967</v>
      </c>
      <c r="I389">
        <v>18932</v>
      </c>
      <c r="J389" s="52">
        <f t="shared" si="30"/>
        <v>0.38662772887863256</v>
      </c>
      <c r="K389">
        <v>33814</v>
      </c>
      <c r="L389">
        <v>32942</v>
      </c>
      <c r="M389">
        <v>28653</v>
      </c>
      <c r="AH389">
        <v>128963</v>
      </c>
    </row>
    <row r="390" spans="4:34" ht="12.75">
      <c r="D390" t="s">
        <v>860</v>
      </c>
      <c r="E390">
        <v>1193</v>
      </c>
      <c r="F390">
        <v>0</v>
      </c>
      <c r="G390">
        <v>194</v>
      </c>
      <c r="H390">
        <v>1648</v>
      </c>
      <c r="I390">
        <v>634</v>
      </c>
      <c r="J390" s="52">
        <f t="shared" si="30"/>
        <v>0.38470873786407767</v>
      </c>
      <c r="K390">
        <v>276</v>
      </c>
      <c r="L390">
        <v>0</v>
      </c>
      <c r="M390">
        <v>0</v>
      </c>
      <c r="AH390">
        <v>27997</v>
      </c>
    </row>
    <row r="391" spans="4:34" ht="12.75">
      <c r="D391" t="s">
        <v>809</v>
      </c>
      <c r="E391">
        <v>9784</v>
      </c>
      <c r="F391">
        <v>9805</v>
      </c>
      <c r="G391">
        <v>5251</v>
      </c>
      <c r="H391">
        <v>15957</v>
      </c>
      <c r="I391">
        <v>7289</v>
      </c>
      <c r="J391" s="52">
        <f t="shared" si="30"/>
        <v>0.4567901234567901</v>
      </c>
      <c r="K391">
        <v>13829</v>
      </c>
      <c r="L391">
        <v>15405</v>
      </c>
      <c r="M391">
        <v>13359</v>
      </c>
      <c r="AH391">
        <v>90510</v>
      </c>
    </row>
    <row r="392" spans="4:34" ht="12.75">
      <c r="D392" t="s">
        <v>1474</v>
      </c>
      <c r="E392">
        <v>28543</v>
      </c>
      <c r="F392">
        <v>43932</v>
      </c>
      <c r="G392">
        <v>24360</v>
      </c>
      <c r="H392">
        <v>79060</v>
      </c>
      <c r="I392">
        <v>26726</v>
      </c>
      <c r="J392" s="52">
        <f t="shared" si="30"/>
        <v>0.33804705287123704</v>
      </c>
      <c r="K392">
        <v>59243</v>
      </c>
      <c r="L392">
        <v>7892</v>
      </c>
      <c r="M392">
        <v>2692</v>
      </c>
      <c r="AH392">
        <v>91834</v>
      </c>
    </row>
    <row r="393" spans="4:34" ht="12.75">
      <c r="D393" t="s">
        <v>1048</v>
      </c>
      <c r="E393">
        <v>241853</v>
      </c>
      <c r="F393">
        <v>209627</v>
      </c>
      <c r="G393">
        <v>156543</v>
      </c>
      <c r="H393">
        <v>482257</v>
      </c>
      <c r="I393">
        <v>165108</v>
      </c>
      <c r="J393" s="52">
        <f t="shared" si="30"/>
        <v>0.3423651704381689</v>
      </c>
      <c r="K393">
        <v>419662</v>
      </c>
      <c r="L393">
        <v>467447</v>
      </c>
      <c r="M393">
        <v>550842</v>
      </c>
      <c r="AH393">
        <v>114202</v>
      </c>
    </row>
    <row r="394" spans="4:34" ht="12.75">
      <c r="D394" t="s">
        <v>483</v>
      </c>
      <c r="E394">
        <v>3149</v>
      </c>
      <c r="F394">
        <v>3396</v>
      </c>
      <c r="G394">
        <v>3842</v>
      </c>
      <c r="H394">
        <v>18538</v>
      </c>
      <c r="I394">
        <v>5112</v>
      </c>
      <c r="J394" s="52">
        <f t="shared" si="30"/>
        <v>0.27575790268637396</v>
      </c>
      <c r="K394">
        <v>6134</v>
      </c>
      <c r="L394">
        <v>11244</v>
      </c>
      <c r="M394">
        <v>16574</v>
      </c>
      <c r="AH394">
        <v>48366</v>
      </c>
    </row>
    <row r="395" spans="4:34" ht="12.75">
      <c r="D395" t="s">
        <v>488</v>
      </c>
      <c r="E395">
        <v>13948</v>
      </c>
      <c r="F395">
        <v>24216</v>
      </c>
      <c r="G395">
        <v>29138</v>
      </c>
      <c r="H395">
        <v>35849</v>
      </c>
      <c r="I395">
        <v>15000</v>
      </c>
      <c r="J395" s="52">
        <f t="shared" si="30"/>
        <v>0.41842171329744204</v>
      </c>
      <c r="K395">
        <v>25539</v>
      </c>
      <c r="L395">
        <v>17267</v>
      </c>
      <c r="M395">
        <v>10463</v>
      </c>
      <c r="AH395">
        <v>32484</v>
      </c>
    </row>
    <row r="396" spans="4:34" ht="12.75">
      <c r="D396" t="s">
        <v>496</v>
      </c>
      <c r="E396">
        <v>0</v>
      </c>
      <c r="F396">
        <v>0</v>
      </c>
      <c r="G396">
        <v>3815</v>
      </c>
      <c r="H396">
        <v>2200</v>
      </c>
      <c r="I396">
        <v>2200</v>
      </c>
      <c r="J396" s="52">
        <f t="shared" si="30"/>
        <v>1</v>
      </c>
      <c r="K396">
        <v>336</v>
      </c>
      <c r="L396">
        <v>0</v>
      </c>
      <c r="M396">
        <v>0</v>
      </c>
      <c r="AH396">
        <v>90872</v>
      </c>
    </row>
    <row r="397" spans="4:34" ht="12.75">
      <c r="D397" s="59" t="s">
        <v>1375</v>
      </c>
      <c r="E397" s="12">
        <f>SUM(E382:E396)</f>
        <v>7920518</v>
      </c>
      <c r="F397" s="12">
        <f>SUM(F382:F396)</f>
        <v>8884844</v>
      </c>
      <c r="G397" s="12">
        <f>SUM(G382:G396)</f>
        <v>8067918</v>
      </c>
      <c r="H397" s="12">
        <f>SUM(H382:H396)</f>
        <v>15128005</v>
      </c>
      <c r="I397" s="12">
        <f>SUM(I382:I396)</f>
        <v>7523975</v>
      </c>
      <c r="J397" s="52">
        <f t="shared" si="30"/>
        <v>0.4973540794043894</v>
      </c>
      <c r="K397" s="12">
        <f>SUM(K382:K396)</f>
        <v>11375277</v>
      </c>
      <c r="L397" s="12">
        <f>SUM(L382:L396)</f>
        <v>8990833</v>
      </c>
      <c r="M397" s="12">
        <f>SUM(M382:M396)</f>
        <v>7476616</v>
      </c>
      <c r="AH397">
        <v>86075</v>
      </c>
    </row>
    <row r="398" spans="10:34" ht="12.75">
      <c r="J398" s="4"/>
      <c r="AH398">
        <v>262810</v>
      </c>
    </row>
    <row r="399" spans="2:34" ht="12.75">
      <c r="B399" s="44" t="s">
        <v>1213</v>
      </c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69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>
        <v>55074</v>
      </c>
    </row>
    <row r="400" spans="4:34" ht="12.75">
      <c r="D400" t="s">
        <v>820</v>
      </c>
      <c r="E400" t="s">
        <v>16</v>
      </c>
      <c r="F400" t="s">
        <v>16</v>
      </c>
      <c r="G400" t="s">
        <v>16</v>
      </c>
      <c r="H400">
        <v>0</v>
      </c>
      <c r="I400">
        <v>0</v>
      </c>
      <c r="J400" s="52"/>
      <c r="K400">
        <v>0</v>
      </c>
      <c r="L400">
        <v>0</v>
      </c>
      <c r="M400">
        <v>0</v>
      </c>
      <c r="AH400">
        <v>81265</v>
      </c>
    </row>
    <row r="401" spans="4:13" ht="12.75">
      <c r="D401" t="s">
        <v>775</v>
      </c>
      <c r="E401">
        <v>105339</v>
      </c>
      <c r="F401">
        <v>57874</v>
      </c>
      <c r="G401">
        <v>14871</v>
      </c>
      <c r="H401">
        <v>11511</v>
      </c>
      <c r="I401">
        <v>5609</v>
      </c>
      <c r="J401" s="52">
        <f>I401/H401</f>
        <v>0.48727304317609244</v>
      </c>
      <c r="K401">
        <v>12178</v>
      </c>
      <c r="L401">
        <v>27090</v>
      </c>
      <c r="M401">
        <v>21633</v>
      </c>
    </row>
    <row r="402" spans="4:34" ht="12.75">
      <c r="D402" t="s">
        <v>340</v>
      </c>
      <c r="E402">
        <v>63906</v>
      </c>
      <c r="F402">
        <v>61756</v>
      </c>
      <c r="G402">
        <v>39518</v>
      </c>
      <c r="H402">
        <v>73456</v>
      </c>
      <c r="I402">
        <v>28049</v>
      </c>
      <c r="J402" s="52">
        <f>I402/H402</f>
        <v>0.3818476366804618</v>
      </c>
      <c r="K402">
        <v>75460</v>
      </c>
      <c r="L402">
        <v>63012</v>
      </c>
      <c r="M402">
        <v>73029</v>
      </c>
      <c r="AH402">
        <v>76617</v>
      </c>
    </row>
    <row r="403" spans="4:34" ht="12.75">
      <c r="D403" s="59" t="s">
        <v>1375</v>
      </c>
      <c r="E403" s="12">
        <f>SUM(E401:E402)</f>
        <v>169245</v>
      </c>
      <c r="F403" s="12">
        <f>SUM(F401:F402)</f>
        <v>119630</v>
      </c>
      <c r="G403" s="12">
        <f>SUM(G401:G402)</f>
        <v>54389</v>
      </c>
      <c r="H403" s="12">
        <f>SUM(H401:H402)</f>
        <v>84967</v>
      </c>
      <c r="I403" s="12">
        <f>SUM(I401:I402)</f>
        <v>33658</v>
      </c>
      <c r="J403" s="52">
        <f>I403/H403</f>
        <v>0.39613026233714266</v>
      </c>
      <c r="K403" s="12">
        <f>SUM(K401:K402)</f>
        <v>87638</v>
      </c>
      <c r="L403" s="12">
        <f>SUM(L401:L402)</f>
        <v>90102</v>
      </c>
      <c r="M403" s="12">
        <f>SUM(M401:M402)</f>
        <v>94662</v>
      </c>
      <c r="AH403">
        <v>27591</v>
      </c>
    </row>
    <row r="404" spans="10:34" ht="12.75">
      <c r="J404" s="4"/>
      <c r="AH404">
        <v>150783</v>
      </c>
    </row>
    <row r="405" spans="2:34" ht="12.75">
      <c r="B405" s="44" t="s">
        <v>1220</v>
      </c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69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>
        <v>1291</v>
      </c>
    </row>
    <row r="406" spans="4:34" ht="12.75">
      <c r="D406" t="s">
        <v>671</v>
      </c>
      <c r="E406">
        <v>146579</v>
      </c>
      <c r="F406">
        <v>121287</v>
      </c>
      <c r="G406">
        <v>77404</v>
      </c>
      <c r="H406">
        <v>220840</v>
      </c>
      <c r="I406">
        <v>115301</v>
      </c>
      <c r="J406" s="52">
        <f>I406/H406</f>
        <v>0.5221019742800217</v>
      </c>
      <c r="K406">
        <v>131866</v>
      </c>
      <c r="L406">
        <v>124227</v>
      </c>
      <c r="M406">
        <v>118033</v>
      </c>
      <c r="AH406">
        <v>0</v>
      </c>
    </row>
    <row r="407" spans="4:34" ht="12.75">
      <c r="D407" s="59" t="s">
        <v>1375</v>
      </c>
      <c r="E407" s="12">
        <f>SUM(E406)</f>
        <v>146579</v>
      </c>
      <c r="F407" s="12">
        <f>SUM(F406)</f>
        <v>121287</v>
      </c>
      <c r="G407" s="12">
        <f>SUM(G406)</f>
        <v>77404</v>
      </c>
      <c r="H407" s="12">
        <f>SUM(H406)</f>
        <v>220840</v>
      </c>
      <c r="I407" s="12">
        <f>SUM(I406)</f>
        <v>115301</v>
      </c>
      <c r="J407" s="52">
        <f>I407/H407</f>
        <v>0.5221019742800217</v>
      </c>
      <c r="K407" s="12">
        <f>SUM(K406)</f>
        <v>131866</v>
      </c>
      <c r="L407" s="12">
        <f>SUM(L406)</f>
        <v>124227</v>
      </c>
      <c r="M407" s="12">
        <f>SUM(M406)</f>
        <v>118033</v>
      </c>
      <c r="AH407">
        <v>69743</v>
      </c>
    </row>
    <row r="408" spans="10:34" ht="12.75">
      <c r="J408" s="4"/>
      <c r="AG408" t="s">
        <v>1375</v>
      </c>
      <c r="AH408" s="3">
        <f>SUM(AH385:AH407)</f>
        <v>1861147</v>
      </c>
    </row>
    <row r="409" spans="2:34" ht="12.75">
      <c r="B409" s="44" t="s">
        <v>1227</v>
      </c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69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>
        <v>41309</v>
      </c>
    </row>
    <row r="410" spans="4:34" ht="12.75">
      <c r="D410" t="s">
        <v>1081</v>
      </c>
      <c r="E410">
        <v>39842</v>
      </c>
      <c r="F410">
        <v>31800</v>
      </c>
      <c r="G410">
        <v>41133</v>
      </c>
      <c r="H410">
        <v>49053</v>
      </c>
      <c r="I410">
        <v>33046</v>
      </c>
      <c r="J410" s="52">
        <f aca="true" t="shared" si="31" ref="J410:J421">I410/H410</f>
        <v>0.673679489531731</v>
      </c>
      <c r="K410">
        <v>48846</v>
      </c>
      <c r="L410">
        <v>40243</v>
      </c>
      <c r="M410">
        <v>59327</v>
      </c>
      <c r="AH410">
        <v>40821</v>
      </c>
    </row>
    <row r="411" spans="4:34" ht="12.75">
      <c r="D411" t="s">
        <v>1097</v>
      </c>
      <c r="E411">
        <v>5476</v>
      </c>
      <c r="F411">
        <v>1379</v>
      </c>
      <c r="G411">
        <v>2383</v>
      </c>
      <c r="H411">
        <v>8176</v>
      </c>
      <c r="I411">
        <v>4247</v>
      </c>
      <c r="J411" s="52">
        <f t="shared" si="31"/>
        <v>0.5194471624266145</v>
      </c>
      <c r="K411">
        <v>3454</v>
      </c>
      <c r="L411">
        <v>2876</v>
      </c>
      <c r="M411">
        <v>605</v>
      </c>
      <c r="AG411" t="s">
        <v>1375</v>
      </c>
      <c r="AH411" s="3">
        <f>SUM(AH409:AH410)</f>
        <v>82130</v>
      </c>
    </row>
    <row r="412" spans="4:13" ht="12.75">
      <c r="D412" t="s">
        <v>60</v>
      </c>
      <c r="E412">
        <v>83639</v>
      </c>
      <c r="F412">
        <v>48096</v>
      </c>
      <c r="G412">
        <v>61958</v>
      </c>
      <c r="H412">
        <v>161494</v>
      </c>
      <c r="I412">
        <v>72213</v>
      </c>
      <c r="J412" s="52">
        <f t="shared" si="31"/>
        <v>0.4471559314897148</v>
      </c>
      <c r="K412">
        <v>67475</v>
      </c>
      <c r="L412">
        <v>74079</v>
      </c>
      <c r="M412">
        <v>79202</v>
      </c>
    </row>
    <row r="413" spans="4:31" ht="12.75">
      <c r="D413" t="s">
        <v>595</v>
      </c>
      <c r="E413">
        <v>0</v>
      </c>
      <c r="F413">
        <v>0</v>
      </c>
      <c r="G413">
        <v>0</v>
      </c>
      <c r="H413">
        <v>11014</v>
      </c>
      <c r="I413">
        <v>8533</v>
      </c>
      <c r="J413" s="52">
        <f t="shared" si="31"/>
        <v>0.7747412384238243</v>
      </c>
      <c r="K413">
        <v>17423</v>
      </c>
      <c r="L413">
        <v>10078</v>
      </c>
      <c r="M413">
        <v>15872</v>
      </c>
      <c r="AE413" t="s">
        <v>1122</v>
      </c>
    </row>
    <row r="414" spans="4:34" ht="12.75">
      <c r="D414" t="s">
        <v>756</v>
      </c>
      <c r="E414">
        <v>57882</v>
      </c>
      <c r="F414">
        <v>56331</v>
      </c>
      <c r="G414">
        <v>58079</v>
      </c>
      <c r="H414">
        <v>289062</v>
      </c>
      <c r="I414">
        <v>130061</v>
      </c>
      <c r="J414" s="52">
        <f t="shared" si="31"/>
        <v>0.4499415350340065</v>
      </c>
      <c r="K414">
        <v>222674</v>
      </c>
      <c r="L414">
        <v>109645</v>
      </c>
      <c r="M414">
        <v>140119</v>
      </c>
      <c r="AH414">
        <v>0</v>
      </c>
    </row>
    <row r="415" spans="4:34" ht="12.75">
      <c r="D415" t="s">
        <v>507</v>
      </c>
      <c r="E415">
        <v>68948</v>
      </c>
      <c r="F415">
        <v>54607</v>
      </c>
      <c r="G415">
        <v>31897</v>
      </c>
      <c r="H415">
        <v>60802</v>
      </c>
      <c r="I415">
        <v>27899</v>
      </c>
      <c r="J415" s="52">
        <f t="shared" si="31"/>
        <v>0.45885003782770306</v>
      </c>
      <c r="K415">
        <v>55478</v>
      </c>
      <c r="L415">
        <v>76873</v>
      </c>
      <c r="M415">
        <v>162002</v>
      </c>
      <c r="AH415">
        <v>356193</v>
      </c>
    </row>
    <row r="416" spans="4:13" ht="12.75">
      <c r="D416" t="s">
        <v>300</v>
      </c>
      <c r="E416" t="s">
        <v>16</v>
      </c>
      <c r="F416" t="s">
        <v>16</v>
      </c>
      <c r="G416" t="s">
        <v>16</v>
      </c>
      <c r="H416">
        <v>9668</v>
      </c>
      <c r="I416">
        <v>5320</v>
      </c>
      <c r="J416" s="52">
        <f t="shared" si="31"/>
        <v>0.5502689284236657</v>
      </c>
      <c r="K416">
        <v>7945</v>
      </c>
      <c r="L416">
        <v>5854</v>
      </c>
      <c r="M416">
        <v>3402</v>
      </c>
    </row>
    <row r="417" spans="4:13" ht="12.75">
      <c r="D417" t="s">
        <v>449</v>
      </c>
      <c r="E417" t="s">
        <v>16</v>
      </c>
      <c r="F417" t="s">
        <v>16</v>
      </c>
      <c r="G417" t="s">
        <v>16</v>
      </c>
      <c r="H417">
        <v>19810</v>
      </c>
      <c r="I417">
        <v>17611</v>
      </c>
      <c r="J417" s="52">
        <f t="shared" si="31"/>
        <v>0.8889954568399798</v>
      </c>
      <c r="K417">
        <v>24645</v>
      </c>
      <c r="L417">
        <v>15253</v>
      </c>
      <c r="M417">
        <v>16987</v>
      </c>
    </row>
    <row r="418" spans="4:13" ht="12.75">
      <c r="D418" t="s">
        <v>335</v>
      </c>
      <c r="E418" t="s">
        <v>16</v>
      </c>
      <c r="F418" t="s">
        <v>16</v>
      </c>
      <c r="G418" t="s">
        <v>16</v>
      </c>
      <c r="H418">
        <v>25873</v>
      </c>
      <c r="I418">
        <v>11105</v>
      </c>
      <c r="J418" s="52">
        <f t="shared" si="31"/>
        <v>0.429211919761914</v>
      </c>
      <c r="K418">
        <v>20884</v>
      </c>
      <c r="L418">
        <v>32700</v>
      </c>
      <c r="M418">
        <v>34430</v>
      </c>
    </row>
    <row r="419" spans="4:13" ht="12.75">
      <c r="D419" t="s">
        <v>1103</v>
      </c>
      <c r="E419" t="s">
        <v>16</v>
      </c>
      <c r="F419" t="s">
        <v>16</v>
      </c>
      <c r="G419" t="s">
        <v>16</v>
      </c>
      <c r="H419">
        <v>101815</v>
      </c>
      <c r="I419">
        <v>34128</v>
      </c>
      <c r="J419" s="52">
        <f t="shared" si="31"/>
        <v>0.33519618916662575</v>
      </c>
      <c r="K419">
        <v>63831</v>
      </c>
      <c r="L419">
        <v>50101</v>
      </c>
      <c r="M419">
        <v>40461</v>
      </c>
    </row>
    <row r="420" spans="4:13" ht="12.75">
      <c r="D420" t="s">
        <v>67</v>
      </c>
      <c r="E420" t="s">
        <v>16</v>
      </c>
      <c r="F420" t="s">
        <v>16</v>
      </c>
      <c r="G420" t="s">
        <v>16</v>
      </c>
      <c r="H420">
        <v>58538</v>
      </c>
      <c r="I420">
        <v>42525</v>
      </c>
      <c r="J420" s="52">
        <f t="shared" si="31"/>
        <v>0.7264511940961427</v>
      </c>
      <c r="K420">
        <v>55038</v>
      </c>
      <c r="L420">
        <v>32384</v>
      </c>
      <c r="M420">
        <v>32426</v>
      </c>
    </row>
    <row r="421" spans="4:13" ht="12.75">
      <c r="D421" t="s">
        <v>381</v>
      </c>
      <c r="E421" t="s">
        <v>16</v>
      </c>
      <c r="F421" t="s">
        <v>16</v>
      </c>
      <c r="G421" t="s">
        <v>16</v>
      </c>
      <c r="H421">
        <v>16844</v>
      </c>
      <c r="I421">
        <v>5368</v>
      </c>
      <c r="J421" s="52">
        <f t="shared" si="31"/>
        <v>0.31868914747090954</v>
      </c>
      <c r="K421">
        <v>26504</v>
      </c>
      <c r="L421">
        <v>23301</v>
      </c>
      <c r="M421">
        <v>14565</v>
      </c>
    </row>
    <row r="422" spans="4:13" ht="12.75">
      <c r="D422" t="s">
        <v>311</v>
      </c>
      <c r="E422" t="s">
        <v>16</v>
      </c>
      <c r="F422" t="s">
        <v>16</v>
      </c>
      <c r="G422" t="s">
        <v>16</v>
      </c>
      <c r="H422">
        <v>0</v>
      </c>
      <c r="I422">
        <v>0</v>
      </c>
      <c r="J422" s="52"/>
      <c r="K422">
        <v>0</v>
      </c>
      <c r="L422">
        <v>0</v>
      </c>
      <c r="M422">
        <v>0</v>
      </c>
    </row>
    <row r="423" spans="4:13" ht="12.75">
      <c r="D423" t="s">
        <v>482</v>
      </c>
      <c r="E423" t="s">
        <v>16</v>
      </c>
      <c r="F423" t="s">
        <v>16</v>
      </c>
      <c r="G423" t="s">
        <v>16</v>
      </c>
      <c r="H423">
        <v>137114</v>
      </c>
      <c r="I423">
        <v>96205</v>
      </c>
      <c r="J423" s="52">
        <f>I423/H423</f>
        <v>0.7016424289277535</v>
      </c>
      <c r="K423">
        <v>129455</v>
      </c>
      <c r="L423">
        <v>56432</v>
      </c>
      <c r="M423">
        <v>33449</v>
      </c>
    </row>
    <row r="424" spans="4:13" ht="12.75">
      <c r="D424" t="s">
        <v>1463</v>
      </c>
      <c r="E424" t="s">
        <v>16</v>
      </c>
      <c r="F424" t="s">
        <v>16</v>
      </c>
      <c r="G424" t="s">
        <v>16</v>
      </c>
      <c r="H424">
        <v>38171</v>
      </c>
      <c r="I424">
        <v>19988</v>
      </c>
      <c r="J424" s="52">
        <f>I424/H424</f>
        <v>0.5236436037829766</v>
      </c>
      <c r="K424">
        <v>26163</v>
      </c>
      <c r="L424">
        <v>36277</v>
      </c>
      <c r="M424">
        <v>76769</v>
      </c>
    </row>
    <row r="425" spans="4:34" ht="12.75">
      <c r="D425" s="59" t="s">
        <v>1375</v>
      </c>
      <c r="E425" s="12">
        <f>SUM(E410:E415)</f>
        <v>255787</v>
      </c>
      <c r="F425" s="12">
        <f>SUM(F410:F415)</f>
        <v>192213</v>
      </c>
      <c r="G425" s="12">
        <f>SUM(G410:G415)</f>
        <v>195450</v>
      </c>
      <c r="H425" s="12">
        <f>SUM(H410:H424)</f>
        <v>987434</v>
      </c>
      <c r="I425" s="12">
        <f>SUM(I410:I424)</f>
        <v>508249</v>
      </c>
      <c r="J425" s="52">
        <f>I425/H425</f>
        <v>0.5147169329798245</v>
      </c>
      <c r="K425" s="12">
        <f>SUM(K410:K424)</f>
        <v>769815</v>
      </c>
      <c r="L425" s="12">
        <f>SUM(L410:L424)</f>
        <v>566096</v>
      </c>
      <c r="M425" s="12">
        <f>SUM(M410:M424)</f>
        <v>709616</v>
      </c>
      <c r="AH425">
        <v>0</v>
      </c>
    </row>
    <row r="426" spans="10:34" ht="12.75">
      <c r="J426" s="4"/>
      <c r="AH426">
        <v>15872</v>
      </c>
    </row>
    <row r="427" spans="2:34" ht="12.75">
      <c r="B427" s="44" t="s">
        <v>1232</v>
      </c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69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>
        <v>140119</v>
      </c>
    </row>
    <row r="428" spans="4:34" ht="12.75">
      <c r="D428" t="s">
        <v>465</v>
      </c>
      <c r="E428">
        <v>47186</v>
      </c>
      <c r="F428">
        <v>93200</v>
      </c>
      <c r="G428">
        <v>77838</v>
      </c>
      <c r="H428">
        <v>158989</v>
      </c>
      <c r="I428">
        <v>101970</v>
      </c>
      <c r="J428" s="52">
        <f aca="true" t="shared" si="32" ref="J428:J437">I428/H428</f>
        <v>0.6413651258892125</v>
      </c>
      <c r="K428">
        <v>162244</v>
      </c>
      <c r="L428">
        <v>104746</v>
      </c>
      <c r="M428">
        <v>32548</v>
      </c>
      <c r="AH428">
        <v>162002</v>
      </c>
    </row>
    <row r="429" spans="4:34" ht="12.75">
      <c r="D429" t="s">
        <v>1464</v>
      </c>
      <c r="E429">
        <v>55369</v>
      </c>
      <c r="F429">
        <v>36848</v>
      </c>
      <c r="G429">
        <v>35933</v>
      </c>
      <c r="H429">
        <v>94453</v>
      </c>
      <c r="I429">
        <v>38347</v>
      </c>
      <c r="J429" s="52">
        <f t="shared" si="32"/>
        <v>0.40599028088043787</v>
      </c>
      <c r="K429">
        <v>75741</v>
      </c>
      <c r="L429">
        <v>93416</v>
      </c>
      <c r="M429">
        <v>62816</v>
      </c>
      <c r="AH429">
        <v>3402</v>
      </c>
    </row>
    <row r="430" spans="4:34" ht="12.75">
      <c r="D430" t="s">
        <v>842</v>
      </c>
      <c r="E430">
        <v>0</v>
      </c>
      <c r="F430">
        <v>0</v>
      </c>
      <c r="G430">
        <v>0</v>
      </c>
      <c r="H430">
        <v>1556</v>
      </c>
      <c r="I430">
        <v>1556</v>
      </c>
      <c r="J430" s="52">
        <f t="shared" si="32"/>
        <v>1</v>
      </c>
      <c r="K430">
        <v>0</v>
      </c>
      <c r="L430">
        <v>0</v>
      </c>
      <c r="M430">
        <v>0</v>
      </c>
      <c r="AH430">
        <v>16987</v>
      </c>
    </row>
    <row r="431" spans="4:34" ht="12.75">
      <c r="D431" t="s">
        <v>44</v>
      </c>
      <c r="E431">
        <v>236415</v>
      </c>
      <c r="F431">
        <v>189280</v>
      </c>
      <c r="G431">
        <v>131976</v>
      </c>
      <c r="H431">
        <v>221762</v>
      </c>
      <c r="I431">
        <v>137237</v>
      </c>
      <c r="J431" s="52">
        <f t="shared" si="32"/>
        <v>0.6188481344865215</v>
      </c>
      <c r="K431">
        <v>206767</v>
      </c>
      <c r="L431">
        <v>205145</v>
      </c>
      <c r="M431">
        <v>153671</v>
      </c>
      <c r="AH431">
        <v>34430</v>
      </c>
    </row>
    <row r="432" spans="4:34" ht="12.75">
      <c r="D432" t="s">
        <v>569</v>
      </c>
      <c r="E432">
        <v>596</v>
      </c>
      <c r="F432">
        <v>0</v>
      </c>
      <c r="G432">
        <v>5683</v>
      </c>
      <c r="H432">
        <v>16377</v>
      </c>
      <c r="I432">
        <v>6652</v>
      </c>
      <c r="J432" s="52">
        <f t="shared" si="32"/>
        <v>0.40617939793612995</v>
      </c>
      <c r="K432">
        <v>4565</v>
      </c>
      <c r="L432">
        <v>2393</v>
      </c>
      <c r="M432">
        <v>1939</v>
      </c>
      <c r="AH432">
        <v>40461</v>
      </c>
    </row>
    <row r="433" spans="4:34" ht="12.75">
      <c r="D433" t="s">
        <v>933</v>
      </c>
      <c r="E433">
        <v>438913</v>
      </c>
      <c r="F433">
        <v>338433</v>
      </c>
      <c r="G433">
        <v>339507</v>
      </c>
      <c r="H433">
        <v>753083</v>
      </c>
      <c r="I433">
        <v>564108</v>
      </c>
      <c r="J433" s="52">
        <f t="shared" si="32"/>
        <v>0.7490648441141282</v>
      </c>
      <c r="K433">
        <v>647080</v>
      </c>
      <c r="L433">
        <v>481121</v>
      </c>
      <c r="M433">
        <v>321900</v>
      </c>
      <c r="AH433">
        <v>32426</v>
      </c>
    </row>
    <row r="434" spans="4:34" ht="12.75">
      <c r="D434" t="s">
        <v>620</v>
      </c>
      <c r="E434">
        <v>20735</v>
      </c>
      <c r="F434">
        <v>56734</v>
      </c>
      <c r="G434">
        <v>24819</v>
      </c>
      <c r="H434">
        <v>41270</v>
      </c>
      <c r="I434">
        <v>34546</v>
      </c>
      <c r="J434" s="52">
        <f t="shared" si="32"/>
        <v>0.837072934334868</v>
      </c>
      <c r="K434">
        <v>90689</v>
      </c>
      <c r="L434">
        <v>78942</v>
      </c>
      <c r="M434">
        <v>41238</v>
      </c>
      <c r="AH434">
        <v>14565</v>
      </c>
    </row>
    <row r="435" spans="4:34" ht="12.75">
      <c r="D435" t="s">
        <v>855</v>
      </c>
      <c r="E435">
        <v>184260</v>
      </c>
      <c r="F435">
        <v>119276</v>
      </c>
      <c r="G435">
        <v>80410</v>
      </c>
      <c r="H435">
        <v>117100</v>
      </c>
      <c r="I435">
        <v>101117</v>
      </c>
      <c r="J435" s="52">
        <f t="shared" si="32"/>
        <v>0.8635098206660974</v>
      </c>
      <c r="K435">
        <v>60220</v>
      </c>
      <c r="L435">
        <v>51860</v>
      </c>
      <c r="M435">
        <v>41309</v>
      </c>
      <c r="AH435">
        <v>0</v>
      </c>
    </row>
    <row r="436" spans="4:34" ht="12.75">
      <c r="D436" t="s">
        <v>1514</v>
      </c>
      <c r="E436">
        <v>313516</v>
      </c>
      <c r="F436">
        <v>274583</v>
      </c>
      <c r="G436">
        <v>240736</v>
      </c>
      <c r="H436">
        <v>302753</v>
      </c>
      <c r="I436">
        <v>240603</v>
      </c>
      <c r="J436" s="52">
        <f t="shared" si="32"/>
        <v>0.7947171456599934</v>
      </c>
      <c r="K436">
        <v>114637</v>
      </c>
      <c r="L436">
        <v>71940</v>
      </c>
      <c r="M436">
        <v>40821</v>
      </c>
      <c r="AH436">
        <v>33449</v>
      </c>
    </row>
    <row r="437" spans="4:34" ht="12.75">
      <c r="D437" s="63" t="s">
        <v>1375</v>
      </c>
      <c r="E437" s="12">
        <f>SUM(E428:E436)</f>
        <v>1296990</v>
      </c>
      <c r="F437" s="12">
        <f>SUM(F428:F436)</f>
        <v>1108354</v>
      </c>
      <c r="G437" s="12">
        <f>SUM(G428:G436)</f>
        <v>936902</v>
      </c>
      <c r="H437" s="12">
        <f>SUM(H428:H436)</f>
        <v>1707343</v>
      </c>
      <c r="I437" s="12">
        <f>SUM(I428:I436)</f>
        <v>1226136</v>
      </c>
      <c r="J437" s="52">
        <f t="shared" si="32"/>
        <v>0.7181544657400417</v>
      </c>
      <c r="K437" s="12">
        <f>SUM(K428:K436)</f>
        <v>1361943</v>
      </c>
      <c r="L437" s="12">
        <f>SUM(L428:L436)</f>
        <v>1089563</v>
      </c>
      <c r="M437" s="12">
        <f>SUM(M428:M436)</f>
        <v>696242</v>
      </c>
      <c r="AH437">
        <v>76769</v>
      </c>
    </row>
    <row r="438" spans="10:34" ht="12.75">
      <c r="J438" s="4"/>
      <c r="AH438" s="3">
        <f>SUM(AH426:AH437)</f>
        <v>570482</v>
      </c>
    </row>
    <row r="439" spans="2:33" ht="12.75">
      <c r="B439" s="44" t="s">
        <v>1236</v>
      </c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69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 t="s">
        <v>733</v>
      </c>
      <c r="AF439" s="44"/>
      <c r="AG439" s="44"/>
    </row>
    <row r="440" spans="4:31" ht="12.75">
      <c r="D440" t="s">
        <v>254</v>
      </c>
      <c r="E440">
        <v>0</v>
      </c>
      <c r="F440">
        <v>10125</v>
      </c>
      <c r="G440">
        <v>7106</v>
      </c>
      <c r="H440">
        <v>30756</v>
      </c>
      <c r="I440">
        <v>24424</v>
      </c>
      <c r="J440" s="52">
        <f aca="true" t="shared" si="33" ref="J440:J454">I440/H440</f>
        <v>0.7941214722330602</v>
      </c>
      <c r="K440">
        <v>32234</v>
      </c>
      <c r="L440">
        <v>11807</v>
      </c>
      <c r="M440">
        <v>7564</v>
      </c>
      <c r="AE440" t="s">
        <v>1105</v>
      </c>
    </row>
    <row r="441" spans="4:34" ht="12.75">
      <c r="D441" t="s">
        <v>1496</v>
      </c>
      <c r="E441">
        <v>0</v>
      </c>
      <c r="F441">
        <v>0</v>
      </c>
      <c r="G441">
        <v>0</v>
      </c>
      <c r="H441">
        <v>677</v>
      </c>
      <c r="I441">
        <v>677</v>
      </c>
      <c r="J441" s="52">
        <f t="shared" si="33"/>
        <v>1</v>
      </c>
      <c r="K441">
        <v>0</v>
      </c>
      <c r="L441">
        <v>0</v>
      </c>
      <c r="M441">
        <v>1488</v>
      </c>
      <c r="AH441">
        <v>98155</v>
      </c>
    </row>
    <row r="442" spans="4:34" ht="12.75">
      <c r="D442" t="s">
        <v>547</v>
      </c>
      <c r="E442">
        <v>202573</v>
      </c>
      <c r="F442">
        <v>522485</v>
      </c>
      <c r="G442">
        <v>476136</v>
      </c>
      <c r="H442">
        <v>725398</v>
      </c>
      <c r="I442">
        <v>496377</v>
      </c>
      <c r="J442" s="52">
        <f t="shared" si="33"/>
        <v>0.6842822836566961</v>
      </c>
      <c r="K442">
        <v>413211</v>
      </c>
      <c r="L442">
        <v>289403</v>
      </c>
      <c r="M442">
        <v>398404</v>
      </c>
      <c r="AH442">
        <v>0</v>
      </c>
    </row>
    <row r="443" spans="4:34" ht="12.75">
      <c r="D443" t="s">
        <v>378</v>
      </c>
      <c r="E443">
        <v>544</v>
      </c>
      <c r="F443">
        <v>15668</v>
      </c>
      <c r="G443">
        <v>35241</v>
      </c>
      <c r="H443">
        <v>52225</v>
      </c>
      <c r="I443">
        <v>43600</v>
      </c>
      <c r="J443" s="52">
        <f t="shared" si="33"/>
        <v>0.8348492101483964</v>
      </c>
      <c r="K443">
        <v>62073</v>
      </c>
      <c r="L443">
        <v>50759</v>
      </c>
      <c r="M443">
        <v>17214</v>
      </c>
      <c r="AH443">
        <v>874043</v>
      </c>
    </row>
    <row r="444" spans="4:34" ht="12.75">
      <c r="D444" t="s">
        <v>221</v>
      </c>
      <c r="E444">
        <v>195860</v>
      </c>
      <c r="F444">
        <v>256686</v>
      </c>
      <c r="G444">
        <v>213874</v>
      </c>
      <c r="H444">
        <v>196248</v>
      </c>
      <c r="I444">
        <v>168061</v>
      </c>
      <c r="J444" s="52">
        <f t="shared" si="33"/>
        <v>0.8563705107822754</v>
      </c>
      <c r="K444">
        <v>136603</v>
      </c>
      <c r="L444">
        <v>114364</v>
      </c>
      <c r="M444">
        <v>128963</v>
      </c>
      <c r="AH444">
        <v>1843</v>
      </c>
    </row>
    <row r="445" spans="4:34" ht="12.75">
      <c r="D445" t="s">
        <v>42</v>
      </c>
      <c r="E445">
        <v>0</v>
      </c>
      <c r="F445">
        <v>0</v>
      </c>
      <c r="G445">
        <v>0</v>
      </c>
      <c r="H445">
        <v>9511</v>
      </c>
      <c r="I445">
        <v>9511</v>
      </c>
      <c r="J445" s="52">
        <f t="shared" si="33"/>
        <v>1</v>
      </c>
      <c r="K445">
        <v>20035</v>
      </c>
      <c r="L445">
        <v>20515</v>
      </c>
      <c r="M445">
        <v>27997</v>
      </c>
      <c r="AH445">
        <v>137823</v>
      </c>
    </row>
    <row r="446" spans="4:34" ht="12.75">
      <c r="D446" t="s">
        <v>629</v>
      </c>
      <c r="E446">
        <v>121937</v>
      </c>
      <c r="F446">
        <v>157852</v>
      </c>
      <c r="G446">
        <v>154341</v>
      </c>
      <c r="H446">
        <v>176356</v>
      </c>
      <c r="I446">
        <v>139961</v>
      </c>
      <c r="J446" s="52">
        <f t="shared" si="33"/>
        <v>0.7936276622286739</v>
      </c>
      <c r="K446">
        <v>176817</v>
      </c>
      <c r="L446">
        <v>115217</v>
      </c>
      <c r="M446">
        <v>90510</v>
      </c>
      <c r="AH446">
        <v>81529</v>
      </c>
    </row>
    <row r="447" spans="4:34" ht="12.75">
      <c r="D447" t="s">
        <v>926</v>
      </c>
      <c r="E447">
        <v>228437</v>
      </c>
      <c r="F447">
        <v>312586</v>
      </c>
      <c r="G447">
        <v>232146</v>
      </c>
      <c r="H447">
        <v>217618</v>
      </c>
      <c r="I447">
        <v>184075</v>
      </c>
      <c r="J447" s="52">
        <f t="shared" si="33"/>
        <v>0.8458629341322869</v>
      </c>
      <c r="K447">
        <v>243009</v>
      </c>
      <c r="L447">
        <v>124923</v>
      </c>
      <c r="M447">
        <v>91834</v>
      </c>
      <c r="AH447">
        <v>1020702</v>
      </c>
    </row>
    <row r="448" spans="4:34" ht="12.75">
      <c r="D448" t="s">
        <v>969</v>
      </c>
      <c r="E448">
        <v>185848</v>
      </c>
      <c r="F448">
        <v>98027</v>
      </c>
      <c r="G448">
        <v>75155</v>
      </c>
      <c r="H448">
        <v>268413</v>
      </c>
      <c r="I448">
        <v>123890</v>
      </c>
      <c r="J448" s="52">
        <f t="shared" si="33"/>
        <v>0.46156482733697696</v>
      </c>
      <c r="K448">
        <v>191013</v>
      </c>
      <c r="L448">
        <v>131778</v>
      </c>
      <c r="M448">
        <v>114202</v>
      </c>
      <c r="AH448">
        <v>0</v>
      </c>
    </row>
    <row r="449" spans="4:34" ht="12.75">
      <c r="D449" t="s">
        <v>552</v>
      </c>
      <c r="E449">
        <v>106128</v>
      </c>
      <c r="F449">
        <v>103495</v>
      </c>
      <c r="G449">
        <v>115439</v>
      </c>
      <c r="H449">
        <v>111087</v>
      </c>
      <c r="I449">
        <v>92449</v>
      </c>
      <c r="J449" s="52">
        <f t="shared" si="33"/>
        <v>0.8322215920854825</v>
      </c>
      <c r="K449">
        <v>80468</v>
      </c>
      <c r="L449">
        <v>46701</v>
      </c>
      <c r="M449">
        <v>48366</v>
      </c>
      <c r="AH449">
        <v>14438</v>
      </c>
    </row>
    <row r="450" spans="4:34" ht="12.75">
      <c r="D450" t="s">
        <v>580</v>
      </c>
      <c r="E450">
        <v>71058</v>
      </c>
      <c r="F450">
        <v>71435</v>
      </c>
      <c r="G450">
        <v>60536</v>
      </c>
      <c r="H450">
        <v>57683</v>
      </c>
      <c r="I450">
        <v>50825</v>
      </c>
      <c r="J450" s="52">
        <f t="shared" si="33"/>
        <v>0.8811088188894475</v>
      </c>
      <c r="K450">
        <v>39895</v>
      </c>
      <c r="L450">
        <v>71336</v>
      </c>
      <c r="M450">
        <v>32484</v>
      </c>
      <c r="AH450">
        <v>672159</v>
      </c>
    </row>
    <row r="451" spans="4:13" ht="12.75">
      <c r="D451" t="s">
        <v>394</v>
      </c>
      <c r="E451">
        <v>285425</v>
      </c>
      <c r="F451">
        <v>185894</v>
      </c>
      <c r="G451">
        <v>67155</v>
      </c>
      <c r="H451">
        <v>78904</v>
      </c>
      <c r="I451">
        <v>40984</v>
      </c>
      <c r="J451" s="52">
        <f t="shared" si="33"/>
        <v>0.5194159991888878</v>
      </c>
      <c r="K451">
        <v>75393</v>
      </c>
      <c r="L451">
        <v>71167</v>
      </c>
      <c r="M451">
        <v>90872</v>
      </c>
    </row>
    <row r="452" spans="4:13" ht="12.75">
      <c r="D452" t="s">
        <v>1411</v>
      </c>
      <c r="E452">
        <v>72001</v>
      </c>
      <c r="F452">
        <v>120053</v>
      </c>
      <c r="G452">
        <v>90074</v>
      </c>
      <c r="H452">
        <v>126933</v>
      </c>
      <c r="I452">
        <v>84603</v>
      </c>
      <c r="J452" s="52">
        <f t="shared" si="33"/>
        <v>0.666516981399636</v>
      </c>
      <c r="K452">
        <v>97134</v>
      </c>
      <c r="L452">
        <v>123355</v>
      </c>
      <c r="M452">
        <v>86075</v>
      </c>
    </row>
    <row r="453" spans="4:13" ht="12.75">
      <c r="D453" t="s">
        <v>51</v>
      </c>
      <c r="E453">
        <v>737632</v>
      </c>
      <c r="F453">
        <v>725528</v>
      </c>
      <c r="G453">
        <v>744764</v>
      </c>
      <c r="H453">
        <v>2660852</v>
      </c>
      <c r="I453">
        <v>1300710</v>
      </c>
      <c r="J453" s="52">
        <f t="shared" si="33"/>
        <v>0.48883214849980383</v>
      </c>
      <c r="K453">
        <v>1871826</v>
      </c>
      <c r="L453">
        <v>718558</v>
      </c>
      <c r="M453">
        <v>262810</v>
      </c>
    </row>
    <row r="454" spans="4:13" ht="12.75">
      <c r="D454" t="s">
        <v>672</v>
      </c>
      <c r="E454">
        <v>33613</v>
      </c>
      <c r="F454">
        <v>108456</v>
      </c>
      <c r="G454">
        <v>110719</v>
      </c>
      <c r="H454">
        <v>183560</v>
      </c>
      <c r="I454">
        <v>113762</v>
      </c>
      <c r="J454" s="52">
        <f t="shared" si="33"/>
        <v>0.6197537589888865</v>
      </c>
      <c r="K454">
        <v>185886</v>
      </c>
      <c r="L454">
        <v>62539</v>
      </c>
      <c r="M454">
        <v>55074</v>
      </c>
    </row>
    <row r="455" spans="4:13" ht="12.75">
      <c r="D455" t="s">
        <v>1473</v>
      </c>
      <c r="E455">
        <v>127033</v>
      </c>
      <c r="F455">
        <v>329285</v>
      </c>
      <c r="G455">
        <v>114130</v>
      </c>
      <c r="H455">
        <v>126999</v>
      </c>
      <c r="I455">
        <v>107449</v>
      </c>
      <c r="J455" s="52">
        <f>I456/H456</f>
        <v>0.748741058126793</v>
      </c>
      <c r="K455">
        <v>131196</v>
      </c>
      <c r="L455">
        <v>117413</v>
      </c>
      <c r="M455">
        <v>81265</v>
      </c>
    </row>
    <row r="456" spans="4:13" ht="12.75">
      <c r="D456" t="s">
        <v>427</v>
      </c>
      <c r="E456">
        <v>26403</v>
      </c>
      <c r="F456">
        <v>17900</v>
      </c>
      <c r="G456">
        <v>38248</v>
      </c>
      <c r="H456">
        <v>81219</v>
      </c>
      <c r="I456">
        <v>60812</v>
      </c>
      <c r="J456" s="52">
        <f>I457/H457</f>
        <v>0.5959851807417035</v>
      </c>
      <c r="K456">
        <v>71351</v>
      </c>
      <c r="L456">
        <v>82859</v>
      </c>
      <c r="M456">
        <v>76617</v>
      </c>
    </row>
    <row r="457" spans="4:34" ht="12.75">
      <c r="D457" s="59" t="s">
        <v>1375</v>
      </c>
      <c r="E457" s="12">
        <f>SUM(E440:E456)</f>
        <v>2394492</v>
      </c>
      <c r="F457" s="12">
        <f>SUM(F440:F456)</f>
        <v>3035475</v>
      </c>
      <c r="G457" s="12">
        <f>SUM(G440:G456)</f>
        <v>2535064</v>
      </c>
      <c r="H457" s="12">
        <f>SUM(H440:H456)</f>
        <v>5104439</v>
      </c>
      <c r="I457" s="12">
        <f>SUM(I440:I456)</f>
        <v>3042170</v>
      </c>
      <c r="J457" s="52">
        <f>I457/H457</f>
        <v>0.5959851807417035</v>
      </c>
      <c r="K457" s="12">
        <f>SUM(K440:K456)</f>
        <v>3828144</v>
      </c>
      <c r="L457" s="12">
        <f>SUM(L440:L456)</f>
        <v>2152694</v>
      </c>
      <c r="M457" s="12">
        <f>SUM(M440:M456)</f>
        <v>1611739</v>
      </c>
      <c r="AH457">
        <v>31643</v>
      </c>
    </row>
    <row r="458" spans="10:34" ht="12.75">
      <c r="J458" s="4"/>
      <c r="AH458">
        <v>4076</v>
      </c>
    </row>
    <row r="459" spans="2:34" ht="12.75">
      <c r="B459" s="44" t="s">
        <v>1239</v>
      </c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69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>
        <v>14248</v>
      </c>
    </row>
    <row r="460" spans="4:34" ht="12.75">
      <c r="D460" t="s">
        <v>304</v>
      </c>
      <c r="E460">
        <v>4354510</v>
      </c>
      <c r="F460">
        <v>4149079</v>
      </c>
      <c r="G460">
        <v>3107119</v>
      </c>
      <c r="H460">
        <v>7040846</v>
      </c>
      <c r="I460">
        <v>3490907</v>
      </c>
      <c r="J460" s="52">
        <f aca="true" t="shared" si="34" ref="J460:J466">I460/H460</f>
        <v>0.49580789013138477</v>
      </c>
      <c r="K460">
        <v>4421285</v>
      </c>
      <c r="L460">
        <v>4385329</v>
      </c>
      <c r="M460">
        <v>6526839</v>
      </c>
      <c r="AH460">
        <v>46707</v>
      </c>
    </row>
    <row r="461" spans="4:34" ht="12.75">
      <c r="D461" t="s">
        <v>251</v>
      </c>
      <c r="E461">
        <v>516</v>
      </c>
      <c r="F461">
        <v>0</v>
      </c>
      <c r="G461">
        <v>269</v>
      </c>
      <c r="H461">
        <v>3105</v>
      </c>
      <c r="I461">
        <v>901</v>
      </c>
      <c r="J461" s="52">
        <f t="shared" si="34"/>
        <v>0.29017713365539455</v>
      </c>
      <c r="K461">
        <v>1970</v>
      </c>
      <c r="L461">
        <v>757</v>
      </c>
      <c r="M461">
        <v>1761</v>
      </c>
      <c r="AH461">
        <v>440074</v>
      </c>
    </row>
    <row r="462" spans="4:34" ht="12.75">
      <c r="D462" t="s">
        <v>230</v>
      </c>
      <c r="E462">
        <v>122841</v>
      </c>
      <c r="F462">
        <v>89369</v>
      </c>
      <c r="G462">
        <v>43367</v>
      </c>
      <c r="H462">
        <v>115836</v>
      </c>
      <c r="I462">
        <v>45921</v>
      </c>
      <c r="J462" s="52">
        <f t="shared" si="34"/>
        <v>0.3964311612970061</v>
      </c>
      <c r="K462">
        <v>127128</v>
      </c>
      <c r="L462">
        <v>115568</v>
      </c>
      <c r="M462">
        <v>107247</v>
      </c>
      <c r="AH462">
        <v>12867</v>
      </c>
    </row>
    <row r="463" spans="4:34" ht="12.75">
      <c r="D463" t="s">
        <v>954</v>
      </c>
      <c r="E463">
        <v>0</v>
      </c>
      <c r="F463">
        <v>2562</v>
      </c>
      <c r="G463">
        <v>12022</v>
      </c>
      <c r="H463">
        <v>14640</v>
      </c>
      <c r="I463">
        <v>5624</v>
      </c>
      <c r="J463" s="52">
        <f t="shared" si="34"/>
        <v>0.3841530054644809</v>
      </c>
      <c r="K463">
        <v>0</v>
      </c>
      <c r="L463">
        <v>0</v>
      </c>
      <c r="M463">
        <v>0</v>
      </c>
      <c r="AH463">
        <v>42209</v>
      </c>
    </row>
    <row r="464" spans="4:34" ht="12.75">
      <c r="D464" t="s">
        <v>458</v>
      </c>
      <c r="E464">
        <v>152794</v>
      </c>
      <c r="F464">
        <v>29052</v>
      </c>
      <c r="G464">
        <v>21604</v>
      </c>
      <c r="H464">
        <v>122905</v>
      </c>
      <c r="I464">
        <v>35719</v>
      </c>
      <c r="J464" s="52">
        <f t="shared" si="34"/>
        <v>0.2906228387779179</v>
      </c>
      <c r="K464">
        <v>220759</v>
      </c>
      <c r="L464">
        <v>256568</v>
      </c>
      <c r="M464">
        <v>356193</v>
      </c>
      <c r="AH464">
        <v>10317</v>
      </c>
    </row>
    <row r="465" spans="4:13" ht="12.75">
      <c r="D465" t="s">
        <v>442</v>
      </c>
      <c r="E465">
        <v>10049</v>
      </c>
      <c r="F465">
        <v>19711</v>
      </c>
      <c r="G465">
        <v>11005</v>
      </c>
      <c r="H465">
        <v>27311</v>
      </c>
      <c r="I465">
        <v>5765</v>
      </c>
      <c r="J465" s="52">
        <f t="shared" si="34"/>
        <v>0.2110871077587785</v>
      </c>
      <c r="K465">
        <v>0</v>
      </c>
      <c r="L465">
        <v>812</v>
      </c>
      <c r="M465">
        <v>0</v>
      </c>
    </row>
    <row r="466" spans="4:13" ht="12.75">
      <c r="D466" s="59" t="s">
        <v>1375</v>
      </c>
      <c r="E466" s="12">
        <f>SUM(E460:E465)</f>
        <v>4640710</v>
      </c>
      <c r="F466" s="12">
        <f>SUM(F460:F465)</f>
        <v>4289773</v>
      </c>
      <c r="G466" s="12">
        <f>SUM(G460:G465)</f>
        <v>3195386</v>
      </c>
      <c r="H466" s="12">
        <f>SUM(H460:H465)</f>
        <v>7324643</v>
      </c>
      <c r="I466" s="12">
        <f>SUM(I460:I465)</f>
        <v>3584837</v>
      </c>
      <c r="J466" s="52">
        <f t="shared" si="34"/>
        <v>0.4894213956912303</v>
      </c>
      <c r="K466" s="12">
        <f>SUM(K460:K465)</f>
        <v>4771142</v>
      </c>
      <c r="L466" s="12">
        <f>SUM(L460:L465)</f>
        <v>4759034</v>
      </c>
      <c r="M466" s="12">
        <f>SUM(M460:M465)</f>
        <v>6992040</v>
      </c>
    </row>
    <row r="467" spans="10:34" ht="12.75">
      <c r="J467" s="4"/>
      <c r="AH467">
        <v>822631</v>
      </c>
    </row>
    <row r="468" spans="2:34" ht="12.75">
      <c r="B468" s="44" t="s">
        <v>1243</v>
      </c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69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>
        <v>25822</v>
      </c>
    </row>
    <row r="469" spans="4:34" ht="12.75">
      <c r="D469" t="s">
        <v>603</v>
      </c>
      <c r="E469">
        <v>0</v>
      </c>
      <c r="F469">
        <v>7266</v>
      </c>
      <c r="G469">
        <v>10185</v>
      </c>
      <c r="H469">
        <v>15740</v>
      </c>
      <c r="I469">
        <v>13474</v>
      </c>
      <c r="J469" s="52">
        <f aca="true" t="shared" si="35" ref="J469:J475">I469/H469</f>
        <v>0.8560355781448539</v>
      </c>
      <c r="K469">
        <v>10152</v>
      </c>
      <c r="L469">
        <v>2233</v>
      </c>
      <c r="M469">
        <v>1235</v>
      </c>
      <c r="AH469" s="3">
        <f>SUM(AH441:AH468)</f>
        <v>4351286</v>
      </c>
    </row>
    <row r="470" spans="4:13" ht="12.75">
      <c r="D470" t="s">
        <v>656</v>
      </c>
      <c r="E470">
        <v>72446</v>
      </c>
      <c r="F470">
        <v>112291</v>
      </c>
      <c r="G470">
        <v>96115</v>
      </c>
      <c r="H470">
        <v>118009</v>
      </c>
      <c r="I470">
        <v>79113</v>
      </c>
      <c r="J470" s="52">
        <f t="shared" si="35"/>
        <v>0.6703980204899627</v>
      </c>
      <c r="K470">
        <v>75184</v>
      </c>
      <c r="L470">
        <v>26610</v>
      </c>
      <c r="M470">
        <v>34031</v>
      </c>
    </row>
    <row r="471" spans="4:13" ht="12.75">
      <c r="D471" t="s">
        <v>1004</v>
      </c>
      <c r="E471">
        <v>50070</v>
      </c>
      <c r="F471">
        <v>120537</v>
      </c>
      <c r="G471">
        <v>125838</v>
      </c>
      <c r="H471">
        <v>200588</v>
      </c>
      <c r="I471">
        <v>120156</v>
      </c>
      <c r="J471" s="52">
        <f t="shared" si="35"/>
        <v>0.5990188844796299</v>
      </c>
      <c r="K471">
        <v>156949</v>
      </c>
      <c r="L471">
        <v>98352</v>
      </c>
      <c r="M471">
        <v>106406</v>
      </c>
    </row>
    <row r="472" spans="4:31" ht="12.75">
      <c r="D472" t="s">
        <v>792</v>
      </c>
      <c r="E472">
        <v>0</v>
      </c>
      <c r="F472">
        <v>1008</v>
      </c>
      <c r="G472">
        <v>4442</v>
      </c>
      <c r="H472">
        <v>46956</v>
      </c>
      <c r="I472">
        <v>32999</v>
      </c>
      <c r="J472" s="52">
        <f t="shared" si="35"/>
        <v>0.7027642899735923</v>
      </c>
      <c r="K472">
        <v>27369</v>
      </c>
      <c r="L472">
        <v>24821</v>
      </c>
      <c r="M472">
        <v>17746</v>
      </c>
      <c r="AE472" t="s">
        <v>1273</v>
      </c>
    </row>
    <row r="473" spans="4:13" ht="12.75">
      <c r="D473" t="s">
        <v>556</v>
      </c>
      <c r="E473">
        <v>0</v>
      </c>
      <c r="F473">
        <v>0</v>
      </c>
      <c r="G473">
        <v>0</v>
      </c>
      <c r="H473">
        <v>515</v>
      </c>
      <c r="I473">
        <v>515</v>
      </c>
      <c r="J473" s="52">
        <f t="shared" si="35"/>
        <v>1</v>
      </c>
      <c r="K473">
        <v>0</v>
      </c>
      <c r="L473">
        <v>0</v>
      </c>
      <c r="M473">
        <v>0</v>
      </c>
    </row>
    <row r="474" spans="4:13" ht="12.75">
      <c r="D474" t="s">
        <v>1099</v>
      </c>
      <c r="E474">
        <v>139525</v>
      </c>
      <c r="F474">
        <v>167949</v>
      </c>
      <c r="G474">
        <v>160350</v>
      </c>
      <c r="H474">
        <v>370333</v>
      </c>
      <c r="I474">
        <v>171288</v>
      </c>
      <c r="J474" s="52">
        <f t="shared" si="35"/>
        <v>0.4625242686987117</v>
      </c>
      <c r="K474">
        <v>352286</v>
      </c>
      <c r="L474">
        <v>194148</v>
      </c>
      <c r="M474">
        <v>266819</v>
      </c>
    </row>
    <row r="475" spans="4:13" ht="12.75">
      <c r="D475" s="59" t="s">
        <v>1375</v>
      </c>
      <c r="E475" s="12">
        <f>SUM(E469:E474)</f>
        <v>262041</v>
      </c>
      <c r="F475" s="12">
        <f>SUM(F469:F474)</f>
        <v>409051</v>
      </c>
      <c r="G475" s="12">
        <f>SUM(G469:G474)</f>
        <v>396930</v>
      </c>
      <c r="H475" s="12">
        <f>SUM(H469:H474)</f>
        <v>752141</v>
      </c>
      <c r="I475" s="12">
        <f>SUM(I469:I474)</f>
        <v>417545</v>
      </c>
      <c r="J475" s="52">
        <f t="shared" si="35"/>
        <v>0.5551419215280113</v>
      </c>
      <c r="K475" s="12">
        <f>SUM(K469:K474)</f>
        <v>621940</v>
      </c>
      <c r="L475" s="12">
        <f>SUM(L469:L474)</f>
        <v>346164</v>
      </c>
      <c r="M475" s="12">
        <f>SUM(M469:M474)</f>
        <v>426237</v>
      </c>
    </row>
    <row r="476" spans="10:34" ht="12.75">
      <c r="J476" s="4"/>
      <c r="AH476">
        <v>1920361</v>
      </c>
    </row>
    <row r="477" spans="2:34" ht="12.75">
      <c r="B477" s="44" t="s">
        <v>1247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69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>
        <v>58357</v>
      </c>
    </row>
    <row r="478" spans="4:34" ht="12.75">
      <c r="D478" t="s">
        <v>162</v>
      </c>
      <c r="E478">
        <v>0</v>
      </c>
      <c r="F478">
        <v>0</v>
      </c>
      <c r="G478">
        <v>586</v>
      </c>
      <c r="H478">
        <v>0</v>
      </c>
      <c r="I478">
        <v>0</v>
      </c>
      <c r="J478" s="4"/>
      <c r="K478">
        <v>0</v>
      </c>
      <c r="L478">
        <v>0</v>
      </c>
      <c r="M478">
        <v>0</v>
      </c>
      <c r="AH478">
        <v>80746</v>
      </c>
    </row>
    <row r="479" spans="4:34" ht="12.75">
      <c r="D479" t="s">
        <v>70</v>
      </c>
      <c r="E479">
        <v>0</v>
      </c>
      <c r="F479">
        <v>0</v>
      </c>
      <c r="G479">
        <v>233</v>
      </c>
      <c r="H479">
        <v>405</v>
      </c>
      <c r="I479">
        <v>155</v>
      </c>
      <c r="J479" s="52">
        <f>I479/H479</f>
        <v>0.38271604938271603</v>
      </c>
      <c r="K479">
        <v>0</v>
      </c>
      <c r="L479">
        <v>0</v>
      </c>
      <c r="M479">
        <v>0</v>
      </c>
      <c r="AH479">
        <v>6922</v>
      </c>
    </row>
    <row r="480" spans="4:34" ht="12.75">
      <c r="D480" t="s">
        <v>572</v>
      </c>
      <c r="E480">
        <v>0</v>
      </c>
      <c r="F480">
        <v>375</v>
      </c>
      <c r="G480">
        <v>0</v>
      </c>
      <c r="H480">
        <v>0</v>
      </c>
      <c r="I480">
        <v>0</v>
      </c>
      <c r="J480" s="52"/>
      <c r="K480">
        <v>0</v>
      </c>
      <c r="L480">
        <v>0</v>
      </c>
      <c r="M480">
        <v>0</v>
      </c>
      <c r="AH480">
        <v>0</v>
      </c>
    </row>
    <row r="481" spans="4:34" ht="12.75">
      <c r="D481" t="s">
        <v>208</v>
      </c>
      <c r="E481">
        <v>22210</v>
      </c>
      <c r="F481">
        <v>21322</v>
      </c>
      <c r="G481">
        <v>41640</v>
      </c>
      <c r="H481">
        <v>78862</v>
      </c>
      <c r="I481">
        <v>43667</v>
      </c>
      <c r="J481" s="52">
        <f>I481/H481</f>
        <v>0.5537140828282316</v>
      </c>
      <c r="K481">
        <v>50779</v>
      </c>
      <c r="L481">
        <v>67194</v>
      </c>
      <c r="M481">
        <v>50265</v>
      </c>
      <c r="AH481">
        <v>36296</v>
      </c>
    </row>
    <row r="482" spans="4:34" ht="12.75">
      <c r="D482" t="s">
        <v>1402</v>
      </c>
      <c r="E482">
        <v>27132</v>
      </c>
      <c r="F482">
        <v>40626</v>
      </c>
      <c r="G482">
        <v>106408</v>
      </c>
      <c r="H482">
        <v>209287</v>
      </c>
      <c r="I482">
        <v>137994</v>
      </c>
      <c r="J482" s="52">
        <f>I482/H482</f>
        <v>0.6593529459545983</v>
      </c>
      <c r="K482">
        <v>105894</v>
      </c>
      <c r="L482">
        <v>78715</v>
      </c>
      <c r="M482">
        <v>86390</v>
      </c>
      <c r="AH482">
        <v>188470</v>
      </c>
    </row>
    <row r="483" spans="4:34" ht="12.75">
      <c r="D483" t="s">
        <v>670</v>
      </c>
      <c r="E483">
        <v>72717</v>
      </c>
      <c r="F483">
        <v>64428</v>
      </c>
      <c r="G483">
        <v>82785</v>
      </c>
      <c r="H483">
        <v>167947</v>
      </c>
      <c r="I483">
        <v>61852</v>
      </c>
      <c r="J483" s="52">
        <f>I483/H483</f>
        <v>0.36828285113756126</v>
      </c>
      <c r="K483">
        <v>124714</v>
      </c>
      <c r="L483">
        <v>60654</v>
      </c>
      <c r="M483">
        <v>25891</v>
      </c>
      <c r="AH483">
        <v>57</v>
      </c>
    </row>
    <row r="484" spans="4:34" ht="12.75">
      <c r="D484" t="s">
        <v>971</v>
      </c>
      <c r="E484">
        <v>1079</v>
      </c>
      <c r="F484">
        <v>2855</v>
      </c>
      <c r="G484">
        <v>32459</v>
      </c>
      <c r="H484">
        <v>123263</v>
      </c>
      <c r="I484">
        <v>101324</v>
      </c>
      <c r="J484" s="52">
        <f>I484/H484</f>
        <v>0.8220147165004908</v>
      </c>
      <c r="K484">
        <v>323538</v>
      </c>
      <c r="L484">
        <v>26451</v>
      </c>
      <c r="M484">
        <v>17835</v>
      </c>
      <c r="AH484">
        <v>22115</v>
      </c>
    </row>
    <row r="485" spans="4:34" ht="12.75">
      <c r="D485" t="s">
        <v>443</v>
      </c>
      <c r="E485">
        <v>0</v>
      </c>
      <c r="F485">
        <v>0</v>
      </c>
      <c r="G485">
        <v>0</v>
      </c>
      <c r="H485">
        <v>0</v>
      </c>
      <c r="I485">
        <v>0</v>
      </c>
      <c r="J485" s="52"/>
      <c r="K485">
        <v>0</v>
      </c>
      <c r="L485">
        <v>0</v>
      </c>
      <c r="M485">
        <v>0</v>
      </c>
      <c r="AH485">
        <v>32181</v>
      </c>
    </row>
    <row r="486" spans="4:34" ht="12.75">
      <c r="D486" t="s">
        <v>512</v>
      </c>
      <c r="E486">
        <v>106410</v>
      </c>
      <c r="F486">
        <v>58637</v>
      </c>
      <c r="G486">
        <v>122904</v>
      </c>
      <c r="H486">
        <v>236162</v>
      </c>
      <c r="I486">
        <v>164242</v>
      </c>
      <c r="J486" s="52">
        <f>I486/H486</f>
        <v>0.6954632836781531</v>
      </c>
      <c r="K486">
        <v>94239</v>
      </c>
      <c r="L486">
        <v>65761</v>
      </c>
      <c r="M486">
        <v>68442</v>
      </c>
      <c r="AH486">
        <v>145927</v>
      </c>
    </row>
    <row r="487" spans="4:34" ht="12.75">
      <c r="D487" t="s">
        <v>849</v>
      </c>
      <c r="E487">
        <v>0</v>
      </c>
      <c r="F487">
        <v>0</v>
      </c>
      <c r="G487">
        <v>0</v>
      </c>
      <c r="H487">
        <v>0</v>
      </c>
      <c r="I487">
        <v>0</v>
      </c>
      <c r="J487" s="52"/>
      <c r="K487">
        <v>0</v>
      </c>
      <c r="L487">
        <v>0</v>
      </c>
      <c r="M487">
        <v>0</v>
      </c>
      <c r="AH487">
        <v>52510</v>
      </c>
    </row>
    <row r="488" spans="4:34" ht="12.75">
      <c r="D488" t="s">
        <v>650</v>
      </c>
      <c r="E488">
        <v>3088</v>
      </c>
      <c r="F488">
        <v>0</v>
      </c>
      <c r="G488">
        <v>14422</v>
      </c>
      <c r="H488">
        <v>45825</v>
      </c>
      <c r="I488">
        <v>28334</v>
      </c>
      <c r="J488" s="52">
        <f>I488/H488</f>
        <v>0.6183087834151664</v>
      </c>
      <c r="K488">
        <v>27887</v>
      </c>
      <c r="L488">
        <v>21845</v>
      </c>
      <c r="M488">
        <v>21829</v>
      </c>
      <c r="AH488" s="3">
        <f>SUM(AH476:AH487)</f>
        <v>2543942</v>
      </c>
    </row>
    <row r="489" spans="4:13" ht="12.75">
      <c r="D489" s="59" t="s">
        <v>1375</v>
      </c>
      <c r="E489" s="12">
        <f>SUM(E478:E488)</f>
        <v>232636</v>
      </c>
      <c r="F489" s="12">
        <f>SUM(F478:F488)</f>
        <v>188243</v>
      </c>
      <c r="G489" s="12">
        <f>SUM(G478:G488)</f>
        <v>401437</v>
      </c>
      <c r="H489" s="12">
        <f>SUM(H478:H488)</f>
        <v>861751</v>
      </c>
      <c r="I489" s="12">
        <f>SUM(I478:I488)</f>
        <v>537568</v>
      </c>
      <c r="J489" s="52">
        <f>I489/H489</f>
        <v>0.6238089656989084</v>
      </c>
      <c r="K489" s="12">
        <f>SUM(K478:K488)</f>
        <v>727051</v>
      </c>
      <c r="L489" s="12">
        <f>SUM(L478:L488)</f>
        <v>320620</v>
      </c>
      <c r="M489" s="12">
        <f>SUM(M478:M488)</f>
        <v>270652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63"/>
  <sheetViews>
    <sheetView workbookViewId="0" topLeftCell="A1">
      <pane xSplit="5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4" sqref="M24"/>
    </sheetView>
  </sheetViews>
  <sheetFormatPr defaultColWidth="9.140625" defaultRowHeight="12.75"/>
  <cols>
    <col min="1" max="1" width="1.421875" style="0" customWidth="1"/>
    <col min="2" max="2" width="0.85546875" style="0" customWidth="1"/>
    <col min="3" max="3" width="0.9921875" style="0" customWidth="1"/>
    <col min="5" max="5" width="14.28125" style="0" customWidth="1"/>
    <col min="7" max="7" width="11.140625" style="0" customWidth="1"/>
    <col min="8" max="8" width="11.421875" style="0" customWidth="1"/>
    <col min="9" max="9" width="10.8515625" style="0" customWidth="1"/>
    <col min="10" max="13" width="14.8515625" style="0" customWidth="1"/>
    <col min="14" max="14" width="11.421875" style="0" customWidth="1"/>
    <col min="15" max="15" width="11.140625" style="0" customWidth="1"/>
  </cols>
  <sheetData>
    <row r="1" spans="1:3" ht="12.75">
      <c r="A1" s="22" t="s">
        <v>308</v>
      </c>
      <c r="B1" s="22"/>
      <c r="C1" s="22"/>
    </row>
    <row r="3" ht="12.75">
      <c r="O3" t="s">
        <v>1381</v>
      </c>
    </row>
    <row r="4" spans="7:35" ht="12.75">
      <c r="G4">
        <v>1977</v>
      </c>
      <c r="H4">
        <v>1976</v>
      </c>
      <c r="I4">
        <v>1975</v>
      </c>
      <c r="J4">
        <v>1974</v>
      </c>
      <c r="K4">
        <v>1973</v>
      </c>
      <c r="L4">
        <v>1972</v>
      </c>
      <c r="M4" t="s">
        <v>30</v>
      </c>
      <c r="N4" t="s">
        <v>729</v>
      </c>
      <c r="O4">
        <v>1971</v>
      </c>
      <c r="P4">
        <v>1970</v>
      </c>
      <c r="Q4">
        <v>1969</v>
      </c>
      <c r="R4">
        <v>1968</v>
      </c>
      <c r="S4">
        <v>1967</v>
      </c>
      <c r="T4">
        <v>1966</v>
      </c>
      <c r="U4">
        <v>1965</v>
      </c>
      <c r="V4">
        <v>1964</v>
      </c>
      <c r="W4">
        <v>1963</v>
      </c>
      <c r="X4">
        <v>1962</v>
      </c>
      <c r="Y4">
        <v>1961</v>
      </c>
      <c r="Z4">
        <v>1960</v>
      </c>
      <c r="AA4">
        <v>1959</v>
      </c>
      <c r="AB4">
        <v>1958</v>
      </c>
      <c r="AC4">
        <v>1957</v>
      </c>
      <c r="AD4">
        <v>1956</v>
      </c>
      <c r="AE4">
        <v>1955</v>
      </c>
      <c r="AF4">
        <v>1954</v>
      </c>
      <c r="AG4">
        <v>1953</v>
      </c>
      <c r="AH4">
        <v>1952</v>
      </c>
      <c r="AI4">
        <v>1951</v>
      </c>
    </row>
    <row r="5" spans="3:4" ht="12.75">
      <c r="C5" s="66" t="s">
        <v>525</v>
      </c>
      <c r="D5" s="66"/>
    </row>
    <row r="6" spans="4:254" ht="12.75">
      <c r="D6" s="34" t="s">
        <v>1106</v>
      </c>
      <c r="E6" s="34"/>
      <c r="F6" s="34"/>
      <c r="G6" s="34"/>
      <c r="H6" s="34"/>
      <c r="I6" s="34"/>
      <c r="J6" s="27" t="s">
        <v>532</v>
      </c>
      <c r="K6" s="27" t="s">
        <v>532</v>
      </c>
      <c r="L6" s="27" t="s">
        <v>532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pans="5:20" ht="12.75">
      <c r="E7" t="s">
        <v>1508</v>
      </c>
      <c r="G7">
        <v>31175</v>
      </c>
      <c r="H7">
        <v>32011</v>
      </c>
      <c r="I7">
        <v>22799</v>
      </c>
      <c r="J7" s="10">
        <v>55338</v>
      </c>
      <c r="K7" s="10">
        <v>84506</v>
      </c>
      <c r="L7" s="10">
        <v>63940</v>
      </c>
      <c r="M7" s="10">
        <v>155540</v>
      </c>
      <c r="N7" s="15">
        <f aca="true" t="shared" si="0" ref="N7:N15">J7/M7</f>
        <v>0.3557798637006558</v>
      </c>
      <c r="O7" s="10">
        <v>266507</v>
      </c>
      <c r="P7" s="10">
        <v>237716</v>
      </c>
      <c r="Q7" s="10">
        <v>157727</v>
      </c>
      <c r="R7" s="10">
        <v>219592</v>
      </c>
      <c r="S7" s="10">
        <v>134607</v>
      </c>
      <c r="T7" s="10">
        <v>174858</v>
      </c>
    </row>
    <row r="8" spans="5:15" ht="12.75">
      <c r="E8" t="s">
        <v>537</v>
      </c>
      <c r="G8">
        <v>315401</v>
      </c>
      <c r="H8">
        <v>300788</v>
      </c>
      <c r="I8">
        <v>321619</v>
      </c>
      <c r="J8" s="10">
        <v>273307</v>
      </c>
      <c r="K8" s="10">
        <v>242359</v>
      </c>
      <c r="L8" s="10">
        <v>226365</v>
      </c>
      <c r="M8" s="10">
        <v>797648</v>
      </c>
      <c r="N8" s="15">
        <f t="shared" si="0"/>
        <v>0.34264111487774057</v>
      </c>
      <c r="O8" s="10">
        <v>596438</v>
      </c>
    </row>
    <row r="9" spans="5:15" ht="12.75">
      <c r="E9" t="s">
        <v>980</v>
      </c>
      <c r="G9">
        <v>90178</v>
      </c>
      <c r="H9">
        <v>110823</v>
      </c>
      <c r="I9">
        <v>75806</v>
      </c>
      <c r="J9" s="10">
        <v>71774</v>
      </c>
      <c r="K9" s="10">
        <v>135436</v>
      </c>
      <c r="L9" s="10">
        <v>137297</v>
      </c>
      <c r="M9" s="10">
        <v>166890</v>
      </c>
      <c r="N9" s="15">
        <f t="shared" si="0"/>
        <v>0.43006770926957877</v>
      </c>
      <c r="O9" s="10">
        <v>311074</v>
      </c>
    </row>
    <row r="10" spans="5:15" ht="12.75">
      <c r="E10" t="s">
        <v>1019</v>
      </c>
      <c r="G10">
        <v>264799</v>
      </c>
      <c r="H10">
        <v>89839</v>
      </c>
      <c r="I10">
        <v>74142</v>
      </c>
      <c r="J10" s="10">
        <v>62125</v>
      </c>
      <c r="K10" s="10">
        <v>85966</v>
      </c>
      <c r="L10" s="10">
        <v>73651</v>
      </c>
      <c r="M10" s="10">
        <v>190954</v>
      </c>
      <c r="N10" s="15">
        <f t="shared" si="0"/>
        <v>0.32534013427317576</v>
      </c>
      <c r="O10" s="10">
        <v>9032</v>
      </c>
    </row>
    <row r="11" spans="5:15" ht="12.75">
      <c r="E11" t="s">
        <v>470</v>
      </c>
      <c r="G11">
        <v>114</v>
      </c>
      <c r="H11">
        <v>3744</v>
      </c>
      <c r="I11">
        <v>6582</v>
      </c>
      <c r="J11" s="10">
        <v>17284</v>
      </c>
      <c r="K11" s="10">
        <v>13138</v>
      </c>
      <c r="L11" s="10">
        <v>6359</v>
      </c>
      <c r="M11" s="10">
        <v>24129</v>
      </c>
      <c r="N11" s="15">
        <f t="shared" si="0"/>
        <v>0.7163164656637242</v>
      </c>
      <c r="O11" s="10">
        <v>14742</v>
      </c>
    </row>
    <row r="12" spans="5:15" ht="12.75">
      <c r="E12" t="s">
        <v>99</v>
      </c>
      <c r="G12">
        <v>215493</v>
      </c>
      <c r="H12">
        <v>178558</v>
      </c>
      <c r="I12">
        <v>181045</v>
      </c>
      <c r="J12" s="10">
        <v>166722</v>
      </c>
      <c r="K12" s="10">
        <v>158986</v>
      </c>
      <c r="L12" s="10">
        <v>131410</v>
      </c>
      <c r="M12" s="10">
        <v>371281</v>
      </c>
      <c r="N12" s="15">
        <f t="shared" si="0"/>
        <v>0.4490453322416175</v>
      </c>
      <c r="O12" s="10">
        <v>457187</v>
      </c>
    </row>
    <row r="13" spans="5:15" ht="12.75">
      <c r="E13" t="s">
        <v>1072</v>
      </c>
      <c r="G13">
        <v>1115046</v>
      </c>
      <c r="H13">
        <v>1085099</v>
      </c>
      <c r="I13">
        <v>1053402</v>
      </c>
      <c r="J13" s="10">
        <v>1468616</v>
      </c>
      <c r="K13" s="10">
        <v>1531902</v>
      </c>
      <c r="L13" s="10">
        <v>1458839</v>
      </c>
      <c r="M13" s="10">
        <v>3752113</v>
      </c>
      <c r="N13" s="15">
        <f t="shared" si="0"/>
        <v>0.3914103866274816</v>
      </c>
      <c r="O13" s="10">
        <v>36344</v>
      </c>
    </row>
    <row r="14" spans="5:15" ht="12.75">
      <c r="E14" t="s">
        <v>342</v>
      </c>
      <c r="G14">
        <v>278927</v>
      </c>
      <c r="H14">
        <v>187283</v>
      </c>
      <c r="I14">
        <v>210951</v>
      </c>
      <c r="J14" s="10">
        <v>313523</v>
      </c>
      <c r="K14" s="10">
        <v>222195</v>
      </c>
      <c r="L14" s="10">
        <v>280317</v>
      </c>
      <c r="M14" s="10">
        <v>678840</v>
      </c>
      <c r="N14" s="15">
        <f t="shared" si="0"/>
        <v>0.46185109893347476</v>
      </c>
      <c r="O14" s="10">
        <v>502784</v>
      </c>
    </row>
    <row r="15" spans="7:15" ht="12.75">
      <c r="G15" s="12">
        <f aca="true" t="shared" si="1" ref="G15:L15">SUM(G7:G14)</f>
        <v>2311133</v>
      </c>
      <c r="H15" s="12">
        <f t="shared" si="1"/>
        <v>1988145</v>
      </c>
      <c r="I15" s="12">
        <f t="shared" si="1"/>
        <v>1946346</v>
      </c>
      <c r="J15" s="12">
        <f t="shared" si="1"/>
        <v>2428689</v>
      </c>
      <c r="K15" s="12">
        <f t="shared" si="1"/>
        <v>2474488</v>
      </c>
      <c r="L15" s="12">
        <f t="shared" si="1"/>
        <v>2378178</v>
      </c>
      <c r="M15" s="12">
        <v>6137395</v>
      </c>
      <c r="N15" s="15">
        <f t="shared" si="0"/>
        <v>0.39571984530896254</v>
      </c>
      <c r="O15" s="12">
        <f>SUM(O7:O14)</f>
        <v>2194108</v>
      </c>
    </row>
    <row r="16" spans="10:14" ht="12.75">
      <c r="J16" s="3"/>
      <c r="K16" s="3"/>
      <c r="L16" s="3"/>
      <c r="M16" s="3"/>
      <c r="N16" s="3"/>
    </row>
    <row r="17" spans="4:83" ht="12.75">
      <c r="D17" s="34" t="s">
        <v>1191</v>
      </c>
      <c r="E17" s="34"/>
      <c r="F17" s="34"/>
      <c r="G17" s="34"/>
      <c r="H17" s="34"/>
      <c r="I17" s="34"/>
      <c r="J17" s="27" t="s">
        <v>731</v>
      </c>
      <c r="K17" s="27" t="s">
        <v>732</v>
      </c>
      <c r="L17" s="27" t="s">
        <v>731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</row>
    <row r="18" spans="5:20" ht="12.75">
      <c r="E18" t="s">
        <v>396</v>
      </c>
      <c r="F18" s="2"/>
      <c r="G18" s="10">
        <v>12188</v>
      </c>
      <c r="H18" s="10">
        <v>19785</v>
      </c>
      <c r="I18" s="10">
        <v>16563</v>
      </c>
      <c r="J18" s="10">
        <v>28562</v>
      </c>
      <c r="K18" s="10">
        <v>26111</v>
      </c>
      <c r="L18" s="10">
        <v>37128</v>
      </c>
      <c r="M18" s="10"/>
      <c r="N18" s="10"/>
      <c r="O18" s="2"/>
      <c r="P18">
        <v>121019</v>
      </c>
      <c r="Q18">
        <v>82078</v>
      </c>
      <c r="R18">
        <v>90155</v>
      </c>
      <c r="S18">
        <v>111417</v>
      </c>
      <c r="T18">
        <v>68331</v>
      </c>
    </row>
    <row r="19" spans="5:20" ht="12.75">
      <c r="E19" t="s">
        <v>333</v>
      </c>
      <c r="F19" s="23"/>
      <c r="G19" s="37"/>
      <c r="H19" s="37"/>
      <c r="I19" s="37"/>
      <c r="J19" s="37"/>
      <c r="K19" s="36">
        <v>0</v>
      </c>
      <c r="L19" s="36">
        <v>0</v>
      </c>
      <c r="M19" s="36"/>
      <c r="N19" s="36"/>
      <c r="P19" s="36">
        <v>0</v>
      </c>
      <c r="Q19" s="36">
        <v>0</v>
      </c>
      <c r="R19" s="36">
        <v>323</v>
      </c>
      <c r="S19" s="36">
        <v>0</v>
      </c>
      <c r="T19" s="36">
        <v>0</v>
      </c>
    </row>
    <row r="20" spans="5:20" ht="12.75">
      <c r="E20" t="s">
        <v>766</v>
      </c>
      <c r="F20" s="2"/>
      <c r="G20" s="10">
        <v>369936</v>
      </c>
      <c r="H20" s="10">
        <v>418343</v>
      </c>
      <c r="I20" s="10">
        <v>421806</v>
      </c>
      <c r="J20" s="10">
        <v>438620</v>
      </c>
      <c r="K20" s="10">
        <v>413570</v>
      </c>
      <c r="L20" s="10">
        <v>366929</v>
      </c>
      <c r="M20" s="10"/>
      <c r="N20" s="10"/>
      <c r="O20" s="2"/>
      <c r="P20">
        <v>1276830</v>
      </c>
      <c r="Q20">
        <v>1068102</v>
      </c>
      <c r="R20">
        <v>1101807</v>
      </c>
      <c r="S20">
        <v>998838</v>
      </c>
      <c r="T20">
        <v>883990</v>
      </c>
    </row>
    <row r="21" spans="5:20" ht="12.75">
      <c r="E21" t="s">
        <v>435</v>
      </c>
      <c r="F21" s="2"/>
      <c r="G21" s="10">
        <v>0</v>
      </c>
      <c r="H21" s="10">
        <v>0</v>
      </c>
      <c r="I21" s="10">
        <v>124</v>
      </c>
      <c r="J21" s="10"/>
      <c r="K21" s="10">
        <v>308</v>
      </c>
      <c r="L21" s="10">
        <v>262</v>
      </c>
      <c r="M21" s="10"/>
      <c r="N21" s="10"/>
      <c r="P21">
        <v>158</v>
      </c>
      <c r="Q21">
        <v>0</v>
      </c>
      <c r="R21">
        <v>0</v>
      </c>
      <c r="S21">
        <v>0</v>
      </c>
      <c r="T21">
        <v>0</v>
      </c>
    </row>
    <row r="22" spans="5:20" ht="12.75">
      <c r="E22" t="s">
        <v>431</v>
      </c>
      <c r="F22" s="2"/>
      <c r="G22" s="10">
        <v>46737</v>
      </c>
      <c r="H22" s="10">
        <v>49266</v>
      </c>
      <c r="I22" s="10">
        <v>40377</v>
      </c>
      <c r="J22" s="10">
        <v>87429</v>
      </c>
      <c r="K22" s="10">
        <v>72245</v>
      </c>
      <c r="L22" s="10">
        <v>89408</v>
      </c>
      <c r="M22" s="10"/>
      <c r="N22" s="10"/>
      <c r="P22">
        <v>220533</v>
      </c>
      <c r="Q22">
        <v>233040</v>
      </c>
      <c r="R22">
        <v>282834</v>
      </c>
      <c r="S22">
        <v>242608</v>
      </c>
      <c r="T22">
        <v>224341</v>
      </c>
    </row>
    <row r="23" spans="5:20" ht="12.75">
      <c r="E23" t="s">
        <v>1353</v>
      </c>
      <c r="F23" s="2"/>
      <c r="G23" s="10"/>
      <c r="H23" s="10"/>
      <c r="I23" s="10"/>
      <c r="J23" s="10"/>
      <c r="K23" s="10"/>
      <c r="L23" s="10"/>
      <c r="M23" s="10"/>
      <c r="N23" s="10"/>
      <c r="P23">
        <v>149</v>
      </c>
      <c r="Q23">
        <v>627</v>
      </c>
      <c r="R23">
        <v>0</v>
      </c>
      <c r="S23">
        <v>466</v>
      </c>
      <c r="T23">
        <v>0</v>
      </c>
    </row>
    <row r="24" spans="5:20" ht="12.75">
      <c r="E24" t="s">
        <v>815</v>
      </c>
      <c r="F24" s="2"/>
      <c r="G24" s="10">
        <v>577899</v>
      </c>
      <c r="H24" s="10">
        <v>764649</v>
      </c>
      <c r="I24" s="10">
        <v>830262</v>
      </c>
      <c r="J24" s="10">
        <v>847457</v>
      </c>
      <c r="K24" s="10">
        <v>641295</v>
      </c>
      <c r="L24" s="10">
        <v>274391</v>
      </c>
      <c r="M24" s="10"/>
      <c r="N24" s="10"/>
      <c r="P24">
        <v>142057</v>
      </c>
      <c r="Q24">
        <v>111631</v>
      </c>
      <c r="R24">
        <v>176622</v>
      </c>
      <c r="S24">
        <v>324688</v>
      </c>
      <c r="T24">
        <v>198610</v>
      </c>
    </row>
    <row r="25" spans="5:20" ht="12.75">
      <c r="E25" t="s">
        <v>296</v>
      </c>
      <c r="F25" s="2"/>
      <c r="G25" s="10">
        <v>381512</v>
      </c>
      <c r="H25" s="10">
        <v>279799</v>
      </c>
      <c r="I25" s="10">
        <v>302091</v>
      </c>
      <c r="J25" s="10">
        <v>406790</v>
      </c>
      <c r="K25" s="10">
        <v>372085</v>
      </c>
      <c r="L25" s="10">
        <v>416208</v>
      </c>
      <c r="M25" s="10"/>
      <c r="N25" s="10"/>
      <c r="P25">
        <v>1165218</v>
      </c>
      <c r="Q25">
        <v>1098186</v>
      </c>
      <c r="R25">
        <v>1097360</v>
      </c>
      <c r="S25">
        <v>790213</v>
      </c>
      <c r="T25">
        <v>700419</v>
      </c>
    </row>
    <row r="26" spans="5:20" ht="12.75">
      <c r="E26" t="s">
        <v>591</v>
      </c>
      <c r="F26" s="2"/>
      <c r="G26" s="10">
        <v>0</v>
      </c>
      <c r="H26" s="10">
        <v>375</v>
      </c>
      <c r="I26" s="10">
        <v>0</v>
      </c>
      <c r="J26" s="10">
        <v>0</v>
      </c>
      <c r="K26" s="10">
        <v>0</v>
      </c>
      <c r="L26" s="10">
        <v>514</v>
      </c>
      <c r="M26" s="10"/>
      <c r="N26" s="10"/>
      <c r="P26">
        <v>0</v>
      </c>
      <c r="Q26">
        <v>0</v>
      </c>
      <c r="R26">
        <v>0</v>
      </c>
      <c r="S26">
        <v>0</v>
      </c>
      <c r="T26">
        <v>0</v>
      </c>
    </row>
    <row r="27" spans="5:20" ht="12.75">
      <c r="E27" t="s">
        <v>976</v>
      </c>
      <c r="F27" s="2"/>
      <c r="G27" s="10">
        <v>2918401</v>
      </c>
      <c r="H27" s="10">
        <v>2934282</v>
      </c>
      <c r="I27" s="10">
        <v>2400951</v>
      </c>
      <c r="J27" s="10">
        <v>2512094</v>
      </c>
      <c r="K27" s="10">
        <v>2575461</v>
      </c>
      <c r="L27" s="10">
        <v>2192052</v>
      </c>
      <c r="M27" s="10"/>
      <c r="N27" s="10"/>
      <c r="P27">
        <v>30298</v>
      </c>
      <c r="Q27">
        <v>32356</v>
      </c>
      <c r="R27">
        <v>27522</v>
      </c>
      <c r="S27">
        <v>39551</v>
      </c>
      <c r="T27">
        <v>59071</v>
      </c>
    </row>
    <row r="28" spans="5:20" ht="12.75">
      <c r="E28" t="s">
        <v>37</v>
      </c>
      <c r="F28" s="2"/>
      <c r="G28" s="10">
        <v>209102</v>
      </c>
      <c r="H28" s="10">
        <v>119445</v>
      </c>
      <c r="I28" s="10">
        <v>333680</v>
      </c>
      <c r="J28" s="10">
        <v>439689</v>
      </c>
      <c r="K28" s="10">
        <v>212784</v>
      </c>
      <c r="L28" s="10">
        <v>268467</v>
      </c>
      <c r="M28" s="10"/>
      <c r="N28" s="10"/>
      <c r="P28">
        <v>799723</v>
      </c>
      <c r="Q28">
        <v>693313</v>
      </c>
      <c r="R28">
        <v>889896</v>
      </c>
      <c r="S28">
        <v>744377</v>
      </c>
      <c r="T28">
        <v>521165</v>
      </c>
    </row>
    <row r="29" spans="5:20" ht="12.75">
      <c r="E29" t="s">
        <v>463</v>
      </c>
      <c r="F29" s="2"/>
      <c r="G29" s="10">
        <v>11381</v>
      </c>
      <c r="H29" s="10">
        <v>4745</v>
      </c>
      <c r="I29" s="10">
        <v>2885</v>
      </c>
      <c r="J29" s="10">
        <v>2274</v>
      </c>
      <c r="K29" s="10">
        <v>6848</v>
      </c>
      <c r="L29" s="10">
        <v>10514</v>
      </c>
      <c r="M29" s="10"/>
      <c r="N29" s="10"/>
      <c r="P29" s="10">
        <v>39447</v>
      </c>
      <c r="Q29" s="10">
        <v>44565</v>
      </c>
      <c r="R29" s="10">
        <v>38920</v>
      </c>
      <c r="S29" s="10">
        <v>36046</v>
      </c>
      <c r="T29" s="10">
        <v>45010</v>
      </c>
    </row>
    <row r="30" spans="5:20" ht="12.75">
      <c r="E30" t="s">
        <v>1418</v>
      </c>
      <c r="F30" s="2"/>
      <c r="G30" s="10">
        <v>940</v>
      </c>
      <c r="H30" s="10">
        <v>6128</v>
      </c>
      <c r="I30" s="10">
        <v>8441</v>
      </c>
      <c r="J30" s="10">
        <v>6677</v>
      </c>
      <c r="K30" s="10">
        <v>5974</v>
      </c>
      <c r="L30" s="10">
        <v>7533</v>
      </c>
      <c r="M30" s="10"/>
      <c r="N30" s="10"/>
      <c r="P30" s="10">
        <v>6923</v>
      </c>
      <c r="Q30" s="10">
        <v>12891</v>
      </c>
      <c r="R30" s="10">
        <v>17867</v>
      </c>
      <c r="S30" s="10">
        <v>10077</v>
      </c>
      <c r="T30" s="10">
        <v>19717</v>
      </c>
    </row>
    <row r="31" spans="5:20" ht="12.75">
      <c r="E31" t="s">
        <v>999</v>
      </c>
      <c r="F31" s="2"/>
      <c r="G31" s="10"/>
      <c r="H31" s="10"/>
      <c r="I31" s="10"/>
      <c r="J31" s="10"/>
      <c r="K31" s="10"/>
      <c r="L31" s="10"/>
      <c r="M31" s="10"/>
      <c r="N31" s="10"/>
      <c r="P31" s="10">
        <v>0</v>
      </c>
      <c r="Q31" s="10">
        <v>0</v>
      </c>
      <c r="R31" s="10">
        <v>306</v>
      </c>
      <c r="S31" s="10">
        <v>128</v>
      </c>
      <c r="T31" s="10">
        <v>2075</v>
      </c>
    </row>
    <row r="32" spans="5:20" ht="12.75">
      <c r="E32" t="s">
        <v>1389</v>
      </c>
      <c r="F32" s="2"/>
      <c r="G32" s="10">
        <v>2484</v>
      </c>
      <c r="H32" s="10">
        <v>6394</v>
      </c>
      <c r="I32" s="10">
        <v>7383</v>
      </c>
      <c r="J32" s="10">
        <v>13535</v>
      </c>
      <c r="K32" s="10">
        <v>28141</v>
      </c>
      <c r="L32" s="10">
        <v>22062</v>
      </c>
      <c r="M32" s="10"/>
      <c r="N32" s="10"/>
      <c r="P32" s="10">
        <v>31781</v>
      </c>
      <c r="Q32" s="10">
        <v>31347</v>
      </c>
      <c r="R32" s="10">
        <v>31029</v>
      </c>
      <c r="S32" s="10">
        <v>31018</v>
      </c>
      <c r="T32" s="10">
        <v>40849</v>
      </c>
    </row>
    <row r="33" spans="5:20" ht="12.75">
      <c r="E33" t="s">
        <v>1067</v>
      </c>
      <c r="F33" s="2"/>
      <c r="G33" s="10">
        <v>28869</v>
      </c>
      <c r="H33" s="10">
        <v>41045</v>
      </c>
      <c r="I33" s="10">
        <v>51242</v>
      </c>
      <c r="J33" s="10">
        <v>14623</v>
      </c>
      <c r="K33" s="10">
        <v>33758</v>
      </c>
      <c r="L33" s="10">
        <v>28473</v>
      </c>
      <c r="M33" s="10"/>
      <c r="N33" s="10"/>
      <c r="P33" s="10">
        <v>35857</v>
      </c>
      <c r="Q33" s="10">
        <v>52614</v>
      </c>
      <c r="R33" s="10">
        <v>65130</v>
      </c>
      <c r="S33" s="10">
        <v>48765</v>
      </c>
      <c r="T33" s="10">
        <v>57555</v>
      </c>
    </row>
    <row r="34" spans="5:20" ht="12.75">
      <c r="E34" t="s">
        <v>1104</v>
      </c>
      <c r="F34" s="2"/>
      <c r="G34" s="10">
        <v>123684</v>
      </c>
      <c r="H34" s="10">
        <v>91737</v>
      </c>
      <c r="I34" s="10">
        <v>75206</v>
      </c>
      <c r="J34" s="10">
        <v>106403</v>
      </c>
      <c r="K34" s="10">
        <v>126660</v>
      </c>
      <c r="L34" s="10">
        <v>104446</v>
      </c>
      <c r="M34" s="10"/>
      <c r="N34" s="10"/>
      <c r="P34" s="10">
        <v>220190</v>
      </c>
      <c r="Q34" s="10">
        <v>222488</v>
      </c>
      <c r="R34" s="10">
        <v>225381</v>
      </c>
      <c r="S34" s="10">
        <v>224219</v>
      </c>
      <c r="T34" s="10">
        <v>223736</v>
      </c>
    </row>
    <row r="35" spans="5:20" ht="12.75">
      <c r="E35" t="s">
        <v>403</v>
      </c>
      <c r="F35" s="2"/>
      <c r="G35" s="10">
        <v>1768</v>
      </c>
      <c r="H35" s="10">
        <v>1027</v>
      </c>
      <c r="I35" s="10">
        <v>1215</v>
      </c>
      <c r="J35" s="10">
        <v>3756</v>
      </c>
      <c r="K35" s="10">
        <v>46726</v>
      </c>
      <c r="L35" s="10">
        <v>18093</v>
      </c>
      <c r="M35" s="10"/>
      <c r="N35" s="10"/>
      <c r="P35" s="10">
        <v>15595</v>
      </c>
      <c r="Q35" s="10">
        <v>15960</v>
      </c>
      <c r="R35" s="10">
        <v>31521</v>
      </c>
      <c r="S35" s="10">
        <v>59283</v>
      </c>
      <c r="T35" s="10">
        <v>72732</v>
      </c>
    </row>
    <row r="36" spans="5:20" ht="12.75">
      <c r="E36" t="s">
        <v>172</v>
      </c>
      <c r="F36" s="2"/>
      <c r="G36" s="10">
        <v>45772</v>
      </c>
      <c r="H36" s="10">
        <v>45515</v>
      </c>
      <c r="I36" s="10">
        <v>44065</v>
      </c>
      <c r="J36" s="10">
        <v>35058</v>
      </c>
      <c r="K36" s="10">
        <v>36783</v>
      </c>
      <c r="L36" s="10">
        <v>31771</v>
      </c>
      <c r="M36" s="10"/>
      <c r="N36" s="10"/>
      <c r="P36" s="10">
        <v>72498</v>
      </c>
      <c r="Q36" s="10">
        <v>59098</v>
      </c>
      <c r="R36" s="10">
        <v>44246</v>
      </c>
      <c r="S36" s="10">
        <v>40956</v>
      </c>
      <c r="T36" s="10">
        <v>22157</v>
      </c>
    </row>
    <row r="37" spans="5:20" ht="12.75">
      <c r="E37" t="s">
        <v>821</v>
      </c>
      <c r="F37" s="2"/>
      <c r="G37" s="10">
        <v>1805</v>
      </c>
      <c r="H37" s="10">
        <v>766</v>
      </c>
      <c r="I37" s="10">
        <v>2671</v>
      </c>
      <c r="J37" s="10">
        <v>1848</v>
      </c>
      <c r="K37" s="10">
        <v>3540</v>
      </c>
      <c r="L37" s="10">
        <v>2274</v>
      </c>
      <c r="M37" s="10"/>
      <c r="N37" s="10"/>
      <c r="P37" s="10">
        <v>4203</v>
      </c>
      <c r="Q37" s="10">
        <v>0</v>
      </c>
      <c r="R37" s="10">
        <v>891</v>
      </c>
      <c r="S37" s="10">
        <v>2639</v>
      </c>
      <c r="T37" s="10">
        <v>0</v>
      </c>
    </row>
    <row r="38" spans="5:20" ht="12.75">
      <c r="E38" t="s">
        <v>592</v>
      </c>
      <c r="F38" s="2"/>
      <c r="G38" s="10">
        <v>3060924</v>
      </c>
      <c r="H38" s="10">
        <v>3009942</v>
      </c>
      <c r="I38" s="10">
        <v>2300460</v>
      </c>
      <c r="J38" s="10">
        <v>1744907</v>
      </c>
      <c r="K38" s="10">
        <v>935482</v>
      </c>
      <c r="L38" s="10">
        <v>572066</v>
      </c>
      <c r="M38" s="10"/>
      <c r="N38" s="10"/>
      <c r="P38" s="10">
        <v>479962</v>
      </c>
      <c r="Q38" s="10">
        <v>347543</v>
      </c>
      <c r="R38" s="10">
        <v>395697</v>
      </c>
      <c r="S38" s="10">
        <v>375317</v>
      </c>
      <c r="T38" s="10">
        <v>481905</v>
      </c>
    </row>
    <row r="39" spans="5:20" ht="12.75">
      <c r="E39" t="s">
        <v>1471</v>
      </c>
      <c r="F39" s="2"/>
      <c r="G39" s="10"/>
      <c r="H39" s="10"/>
      <c r="I39" s="10"/>
      <c r="J39" s="10"/>
      <c r="K39" s="10"/>
      <c r="L39" s="10"/>
      <c r="M39" s="10"/>
      <c r="N39" s="10"/>
      <c r="P39" s="10">
        <v>2952500</v>
      </c>
      <c r="Q39" s="10">
        <v>2772615</v>
      </c>
      <c r="R39" s="10">
        <v>2158077</v>
      </c>
      <c r="S39" s="10">
        <v>1822447</v>
      </c>
      <c r="T39" s="10">
        <v>1671678</v>
      </c>
    </row>
    <row r="40" spans="5:20" ht="12.75">
      <c r="E40" t="s">
        <v>901</v>
      </c>
      <c r="F40" s="2"/>
      <c r="G40" s="10">
        <v>0</v>
      </c>
      <c r="H40" s="10">
        <v>0</v>
      </c>
      <c r="I40" s="10">
        <v>0</v>
      </c>
      <c r="J40" s="10">
        <v>266</v>
      </c>
      <c r="K40" s="10">
        <v>888</v>
      </c>
      <c r="L40" s="10">
        <v>771</v>
      </c>
      <c r="M40" s="10"/>
      <c r="N40" s="10"/>
      <c r="P40" s="10">
        <v>65268</v>
      </c>
      <c r="Q40" s="10">
        <v>34143</v>
      </c>
      <c r="R40" s="10">
        <v>4945</v>
      </c>
      <c r="S40" s="10">
        <v>374</v>
      </c>
      <c r="T40" s="10">
        <v>454</v>
      </c>
    </row>
    <row r="41" spans="6:14" ht="12.75">
      <c r="F41" s="2"/>
      <c r="G41" s="21">
        <f aca="true" t="shared" si="2" ref="G41:L41">SUM(G18:G40)</f>
        <v>7793402</v>
      </c>
      <c r="H41" s="21">
        <f t="shared" si="2"/>
        <v>7793243</v>
      </c>
      <c r="I41" s="21">
        <f t="shared" si="2"/>
        <v>6839422</v>
      </c>
      <c r="J41" s="21">
        <f t="shared" si="2"/>
        <v>6689988</v>
      </c>
      <c r="K41" s="21">
        <f t="shared" si="2"/>
        <v>5538659</v>
      </c>
      <c r="L41" s="21">
        <f t="shared" si="2"/>
        <v>4443362</v>
      </c>
      <c r="M41" s="21"/>
      <c r="N41" s="21"/>
    </row>
    <row r="42" spans="6:14" ht="12.75">
      <c r="F42" s="2"/>
      <c r="G42" s="10"/>
      <c r="H42" s="10"/>
      <c r="I42" s="10"/>
      <c r="J42" s="21"/>
      <c r="K42" s="21"/>
      <c r="L42" s="21"/>
      <c r="M42" s="21"/>
      <c r="N42" s="21"/>
    </row>
    <row r="43" spans="4:35" ht="12.75">
      <c r="D43" s="34" t="s">
        <v>1253</v>
      </c>
      <c r="E43" s="34"/>
      <c r="F43" s="34"/>
      <c r="G43" s="38"/>
      <c r="H43" s="38"/>
      <c r="I43" s="38"/>
      <c r="J43" s="28" t="s">
        <v>731</v>
      </c>
      <c r="K43" s="28" t="s">
        <v>731</v>
      </c>
      <c r="L43" s="28" t="s">
        <v>731</v>
      </c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5:14" ht="12.75">
      <c r="E44" t="s">
        <v>614</v>
      </c>
      <c r="G44" s="10"/>
      <c r="H44" s="10"/>
      <c r="I44" s="10"/>
      <c r="J44" s="10">
        <v>1031115</v>
      </c>
      <c r="K44" s="10">
        <v>871790</v>
      </c>
      <c r="L44" s="10">
        <v>773216</v>
      </c>
      <c r="M44" s="10"/>
      <c r="N44" s="10"/>
    </row>
    <row r="45" spans="5:14" ht="12.75">
      <c r="E45" t="s">
        <v>447</v>
      </c>
      <c r="G45" s="10"/>
      <c r="H45" s="10"/>
      <c r="I45" s="10"/>
      <c r="J45" s="10">
        <v>25982</v>
      </c>
      <c r="K45" s="10">
        <v>23740</v>
      </c>
      <c r="L45" s="10">
        <v>23244</v>
      </c>
      <c r="M45" s="10"/>
      <c r="N45" s="10"/>
    </row>
    <row r="46" spans="5:14" ht="12.75">
      <c r="E46" t="s">
        <v>984</v>
      </c>
      <c r="G46" s="10"/>
      <c r="H46" s="10"/>
      <c r="I46" s="10"/>
      <c r="J46" s="10">
        <v>15314</v>
      </c>
      <c r="K46" s="10">
        <v>20370</v>
      </c>
      <c r="L46" s="10">
        <v>22732</v>
      </c>
      <c r="M46" s="10"/>
      <c r="N46" s="10"/>
    </row>
    <row r="47" spans="5:14" ht="12.75">
      <c r="E47" t="s">
        <v>633</v>
      </c>
      <c r="F47" t="s">
        <v>816</v>
      </c>
      <c r="G47" s="10"/>
      <c r="H47" s="10"/>
      <c r="I47" s="10"/>
      <c r="J47" s="10">
        <v>1125</v>
      </c>
      <c r="K47" s="10">
        <v>1275</v>
      </c>
      <c r="L47" s="10">
        <v>1432</v>
      </c>
      <c r="M47" s="10"/>
      <c r="N47" s="10"/>
    </row>
    <row r="48" spans="5:14" ht="12.75">
      <c r="E48" t="s">
        <v>528</v>
      </c>
      <c r="G48" s="10"/>
      <c r="H48" s="10"/>
      <c r="I48" s="10"/>
      <c r="J48" s="10"/>
      <c r="K48" s="10"/>
      <c r="L48" s="10"/>
      <c r="M48" s="10"/>
      <c r="N48" s="10"/>
    </row>
    <row r="49" spans="5:14" ht="12.75">
      <c r="E49" t="s">
        <v>401</v>
      </c>
      <c r="G49" s="10"/>
      <c r="H49" s="10"/>
      <c r="I49" s="10"/>
      <c r="J49" s="10">
        <v>9722</v>
      </c>
      <c r="K49" s="10">
        <v>9734</v>
      </c>
      <c r="L49" s="10">
        <v>12287</v>
      </c>
      <c r="M49" s="10"/>
      <c r="N49" s="10"/>
    </row>
    <row r="50" spans="5:14" ht="12.75">
      <c r="E50" t="s">
        <v>1079</v>
      </c>
      <c r="G50" s="10"/>
      <c r="H50" s="10"/>
      <c r="I50" s="10"/>
      <c r="J50" s="10">
        <v>45187</v>
      </c>
      <c r="K50" s="10">
        <v>48218</v>
      </c>
      <c r="L50" s="10">
        <v>57834</v>
      </c>
      <c r="M50" s="10"/>
      <c r="N50" s="10"/>
    </row>
    <row r="51" spans="5:14" ht="12.75">
      <c r="E51" t="s">
        <v>1066</v>
      </c>
      <c r="G51" s="10"/>
      <c r="H51" s="10"/>
      <c r="I51" s="10"/>
      <c r="J51" s="10"/>
      <c r="K51" s="10"/>
      <c r="L51" s="10"/>
      <c r="M51" s="10"/>
      <c r="N51" s="10"/>
    </row>
    <row r="52" spans="5:14" ht="12.75">
      <c r="E52" t="s">
        <v>109</v>
      </c>
      <c r="G52" s="10"/>
      <c r="H52" s="10"/>
      <c r="I52" s="10"/>
      <c r="J52" s="10">
        <v>17320</v>
      </c>
      <c r="K52" s="10">
        <v>11212</v>
      </c>
      <c r="L52" s="10">
        <v>8827</v>
      </c>
      <c r="M52" s="10"/>
      <c r="N52" s="10"/>
    </row>
    <row r="53" spans="5:14" ht="12.75">
      <c r="E53" t="s">
        <v>1517</v>
      </c>
      <c r="G53" s="10"/>
      <c r="H53" s="10"/>
      <c r="I53" s="10"/>
      <c r="J53" s="10">
        <v>15530</v>
      </c>
      <c r="K53" s="10">
        <v>15874</v>
      </c>
      <c r="L53" s="10">
        <v>18226</v>
      </c>
      <c r="M53" s="10"/>
      <c r="N53" s="10"/>
    </row>
    <row r="54" spans="5:14" ht="12.75">
      <c r="E54" t="s">
        <v>1422</v>
      </c>
      <c r="G54" s="10"/>
      <c r="H54" s="10"/>
      <c r="I54" s="10"/>
      <c r="J54" s="10">
        <v>281406</v>
      </c>
      <c r="K54" s="10">
        <v>103809</v>
      </c>
      <c r="L54" s="10">
        <v>50336</v>
      </c>
      <c r="M54" s="10"/>
      <c r="N54" s="10"/>
    </row>
    <row r="55" spans="5:14" ht="12.75">
      <c r="E55" t="s">
        <v>79</v>
      </c>
      <c r="G55" s="10"/>
      <c r="H55" s="10"/>
      <c r="I55" s="10"/>
      <c r="J55" s="10">
        <v>77294</v>
      </c>
      <c r="K55" s="10">
        <v>119541</v>
      </c>
      <c r="L55" s="10">
        <v>111353</v>
      </c>
      <c r="M55" s="10"/>
      <c r="N55" s="10"/>
    </row>
    <row r="56" spans="7:14" ht="12.75">
      <c r="G56" s="10"/>
      <c r="H56" s="10"/>
      <c r="I56" s="10"/>
      <c r="J56" s="21">
        <f>SUM(J44:J55)</f>
        <v>1519995</v>
      </c>
      <c r="K56" s="21">
        <f>SUM(K44:K55)</f>
        <v>1225563</v>
      </c>
      <c r="L56" s="21">
        <f>SUM(L44:L55)</f>
        <v>1079487</v>
      </c>
      <c r="M56" s="21"/>
      <c r="N56" s="21"/>
    </row>
    <row r="58" spans="4:10" ht="12.75">
      <c r="D58" s="22" t="s">
        <v>1271</v>
      </c>
      <c r="E58" s="22"/>
      <c r="F58" s="22"/>
      <c r="G58" s="22"/>
      <c r="H58" s="22"/>
      <c r="I58" s="22"/>
      <c r="J58" s="24" t="s">
        <v>1427</v>
      </c>
    </row>
    <row r="59" spans="4:15" ht="12.75">
      <c r="D59" t="s">
        <v>1</v>
      </c>
      <c r="E59" t="s">
        <v>876</v>
      </c>
      <c r="F59" t="s">
        <v>522</v>
      </c>
      <c r="G59" s="10">
        <v>3751</v>
      </c>
      <c r="H59" s="10">
        <v>3789</v>
      </c>
      <c r="I59" s="10">
        <v>3614</v>
      </c>
      <c r="K59" s="10">
        <v>24157</v>
      </c>
      <c r="L59" s="10">
        <v>32985</v>
      </c>
      <c r="M59" s="10"/>
      <c r="N59" s="10"/>
      <c r="O59" s="10">
        <v>28438</v>
      </c>
    </row>
    <row r="60" spans="5:15" ht="12.75">
      <c r="E60" t="s">
        <v>467</v>
      </c>
      <c r="F60" t="s">
        <v>522</v>
      </c>
      <c r="G60" s="10">
        <v>125812</v>
      </c>
      <c r="H60" s="10">
        <v>133747</v>
      </c>
      <c r="I60" s="10">
        <v>133301</v>
      </c>
      <c r="K60" s="10">
        <v>487736</v>
      </c>
      <c r="L60" s="10">
        <v>464801</v>
      </c>
      <c r="M60" s="10"/>
      <c r="N60" s="10"/>
      <c r="O60" s="10">
        <v>391394</v>
      </c>
    </row>
    <row r="61" spans="5:15" ht="12.75">
      <c r="E61" t="s">
        <v>798</v>
      </c>
      <c r="F61" t="s">
        <v>522</v>
      </c>
      <c r="G61" s="10">
        <v>0</v>
      </c>
      <c r="H61" s="10">
        <v>882</v>
      </c>
      <c r="I61" s="10">
        <v>0</v>
      </c>
      <c r="K61" s="10">
        <v>1065</v>
      </c>
      <c r="L61" s="10">
        <v>685</v>
      </c>
      <c r="M61" s="10"/>
      <c r="N61" s="10"/>
      <c r="O61" s="10">
        <v>11765</v>
      </c>
    </row>
    <row r="62" spans="5:15" ht="12.75">
      <c r="E62" t="s">
        <v>423</v>
      </c>
      <c r="F62" t="s">
        <v>522</v>
      </c>
      <c r="G62" s="10">
        <v>8953</v>
      </c>
      <c r="H62" s="10">
        <v>6053</v>
      </c>
      <c r="I62" s="10">
        <v>10389</v>
      </c>
      <c r="K62" s="10">
        <v>22037</v>
      </c>
      <c r="L62" s="10">
        <v>45652</v>
      </c>
      <c r="M62" s="10"/>
      <c r="N62" s="10"/>
      <c r="O62" s="10">
        <v>114010</v>
      </c>
    </row>
    <row r="63" spans="5:15" ht="12.75">
      <c r="E63" t="s">
        <v>577</v>
      </c>
      <c r="F63" t="s">
        <v>522</v>
      </c>
      <c r="G63" s="10">
        <v>11792</v>
      </c>
      <c r="H63" s="10">
        <v>15212</v>
      </c>
      <c r="I63" s="10">
        <v>7471</v>
      </c>
      <c r="K63" s="10">
        <v>35605</v>
      </c>
      <c r="L63" s="10">
        <v>27923</v>
      </c>
      <c r="M63" s="10"/>
      <c r="N63" s="10"/>
      <c r="O63" s="10">
        <v>31814</v>
      </c>
    </row>
    <row r="64" spans="5:15" ht="12.75">
      <c r="E64" t="s">
        <v>578</v>
      </c>
      <c r="F64" t="s">
        <v>522</v>
      </c>
      <c r="G64" s="10">
        <v>48811</v>
      </c>
      <c r="H64" s="10">
        <v>33905</v>
      </c>
      <c r="I64" s="10">
        <v>24617</v>
      </c>
      <c r="K64" s="10">
        <v>95296</v>
      </c>
      <c r="L64" s="10">
        <v>60928</v>
      </c>
      <c r="M64" s="10"/>
      <c r="N64" s="10"/>
      <c r="O64" s="10">
        <v>65187</v>
      </c>
    </row>
    <row r="65" spans="5:15" ht="12.75">
      <c r="E65" t="s">
        <v>369</v>
      </c>
      <c r="F65" t="s">
        <v>522</v>
      </c>
      <c r="G65" s="10">
        <v>0</v>
      </c>
      <c r="H65" s="10">
        <v>4233</v>
      </c>
      <c r="I65" s="10">
        <v>6589</v>
      </c>
      <c r="K65" s="10">
        <v>1217</v>
      </c>
      <c r="L65" s="10">
        <v>436</v>
      </c>
      <c r="M65" s="10"/>
      <c r="N65" s="10"/>
      <c r="O65" s="10">
        <v>4574</v>
      </c>
    </row>
    <row r="66" spans="5:15" ht="12.75">
      <c r="E66" t="s">
        <v>750</v>
      </c>
      <c r="F66" t="s">
        <v>522</v>
      </c>
      <c r="G66" s="10">
        <v>11118</v>
      </c>
      <c r="H66" s="10">
        <v>15960</v>
      </c>
      <c r="I66" s="10">
        <v>15903</v>
      </c>
      <c r="K66" s="10">
        <v>31004</v>
      </c>
      <c r="L66" s="10">
        <v>18549</v>
      </c>
      <c r="M66" s="10"/>
      <c r="N66" s="10"/>
      <c r="O66" s="10">
        <v>16514</v>
      </c>
    </row>
    <row r="67" spans="5:15" ht="12.75">
      <c r="E67" t="s">
        <v>283</v>
      </c>
      <c r="F67" t="s">
        <v>522</v>
      </c>
      <c r="G67" s="10">
        <v>61328</v>
      </c>
      <c r="H67" s="10">
        <v>49608</v>
      </c>
      <c r="I67" s="10">
        <v>40909</v>
      </c>
      <c r="K67" s="10">
        <v>53004</v>
      </c>
      <c r="L67" s="10">
        <v>60870</v>
      </c>
      <c r="M67" s="10"/>
      <c r="N67" s="10"/>
      <c r="O67" s="10">
        <v>83384</v>
      </c>
    </row>
    <row r="68" spans="5:15" ht="12.75">
      <c r="E68" t="s">
        <v>1093</v>
      </c>
      <c r="F68" t="s">
        <v>522</v>
      </c>
      <c r="G68" s="10">
        <v>57358</v>
      </c>
      <c r="H68" s="10">
        <v>9391</v>
      </c>
      <c r="I68" s="10">
        <v>7853</v>
      </c>
      <c r="K68" s="10">
        <v>103566</v>
      </c>
      <c r="L68" s="10">
        <v>76041</v>
      </c>
      <c r="M68" s="10"/>
      <c r="N68" s="10"/>
      <c r="O68" s="10">
        <v>72752</v>
      </c>
    </row>
    <row r="69" spans="5:15" ht="12.75">
      <c r="E69" t="s">
        <v>168</v>
      </c>
      <c r="F69" t="s">
        <v>522</v>
      </c>
      <c r="G69" s="10">
        <v>178321</v>
      </c>
      <c r="H69" s="10">
        <v>92519</v>
      </c>
      <c r="I69" s="10">
        <v>31646</v>
      </c>
      <c r="K69" s="10">
        <v>78667</v>
      </c>
      <c r="L69" s="10">
        <v>40228</v>
      </c>
      <c r="M69" s="10"/>
      <c r="N69" s="10"/>
      <c r="O69" s="10">
        <v>55775</v>
      </c>
    </row>
    <row r="70" spans="5:15" ht="12.75">
      <c r="E70" t="s">
        <v>607</v>
      </c>
      <c r="F70" t="s">
        <v>522</v>
      </c>
      <c r="G70" s="10">
        <v>14203</v>
      </c>
      <c r="H70" s="10">
        <v>11720</v>
      </c>
      <c r="I70" s="10">
        <v>19450</v>
      </c>
      <c r="K70" s="10">
        <v>14633</v>
      </c>
      <c r="L70" s="10">
        <v>22160</v>
      </c>
      <c r="M70" s="10"/>
      <c r="N70" s="10"/>
      <c r="O70" s="10">
        <v>15701</v>
      </c>
    </row>
    <row r="71" spans="5:15" ht="12.75">
      <c r="E71" t="s">
        <v>45</v>
      </c>
      <c r="F71" t="s">
        <v>522</v>
      </c>
      <c r="G71" s="10">
        <v>1032</v>
      </c>
      <c r="H71" s="10">
        <v>3132</v>
      </c>
      <c r="I71" s="10">
        <v>4138</v>
      </c>
      <c r="K71" s="10">
        <v>193</v>
      </c>
      <c r="L71" s="10">
        <v>2398</v>
      </c>
      <c r="M71" s="10"/>
      <c r="N71" s="10"/>
      <c r="O71" s="10">
        <v>10865</v>
      </c>
    </row>
    <row r="72" spans="5:15" ht="12.75">
      <c r="E72" t="s">
        <v>399</v>
      </c>
      <c r="F72" t="s">
        <v>522</v>
      </c>
      <c r="G72" s="10">
        <v>994629</v>
      </c>
      <c r="H72" s="10">
        <v>1007823</v>
      </c>
      <c r="I72" s="10">
        <v>580153</v>
      </c>
      <c r="K72" s="10">
        <v>14660</v>
      </c>
      <c r="L72" s="10">
        <v>37080</v>
      </c>
      <c r="M72" s="10"/>
      <c r="N72" s="10"/>
      <c r="O72" s="10">
        <v>51262</v>
      </c>
    </row>
    <row r="73" spans="5:15" ht="12.75">
      <c r="E73" t="s">
        <v>472</v>
      </c>
      <c r="F73" t="s">
        <v>522</v>
      </c>
      <c r="G73">
        <v>229</v>
      </c>
      <c r="H73">
        <v>0</v>
      </c>
      <c r="I73">
        <v>0</v>
      </c>
      <c r="K73" s="10">
        <v>849</v>
      </c>
      <c r="L73" s="10">
        <v>0</v>
      </c>
      <c r="M73" s="10"/>
      <c r="N73" s="10"/>
      <c r="O73" s="10">
        <v>380</v>
      </c>
    </row>
    <row r="74" spans="5:15" ht="12.75">
      <c r="E74" t="s">
        <v>593</v>
      </c>
      <c r="F74" t="s">
        <v>522</v>
      </c>
      <c r="G74" s="10">
        <v>48797</v>
      </c>
      <c r="H74" s="10">
        <v>50982</v>
      </c>
      <c r="I74" s="10">
        <v>43944</v>
      </c>
      <c r="K74" s="10">
        <v>63259</v>
      </c>
      <c r="L74" s="10">
        <v>70926</v>
      </c>
      <c r="M74" s="10"/>
      <c r="N74" s="10"/>
      <c r="O74" s="10">
        <v>55732</v>
      </c>
    </row>
    <row r="75" spans="5:15" ht="12.75">
      <c r="E75" t="s">
        <v>772</v>
      </c>
      <c r="F75" t="s">
        <v>522</v>
      </c>
      <c r="G75" s="10">
        <v>24104</v>
      </c>
      <c r="H75" s="10">
        <v>46940</v>
      </c>
      <c r="I75" s="10">
        <v>38591</v>
      </c>
      <c r="K75" s="10">
        <v>282754</v>
      </c>
      <c r="L75" s="10">
        <v>222524</v>
      </c>
      <c r="M75" s="10"/>
      <c r="N75" s="10"/>
      <c r="O75" s="10">
        <v>156463</v>
      </c>
    </row>
    <row r="76" spans="5:15" ht="12.75">
      <c r="E76" t="s">
        <v>1014</v>
      </c>
      <c r="F76" t="s">
        <v>522</v>
      </c>
      <c r="G76" s="10">
        <v>549847</v>
      </c>
      <c r="H76" s="10">
        <v>440973</v>
      </c>
      <c r="I76" s="10">
        <v>383590</v>
      </c>
      <c r="K76" s="10">
        <v>269426</v>
      </c>
      <c r="L76" s="10">
        <v>254609</v>
      </c>
      <c r="M76" s="10"/>
      <c r="N76" s="10"/>
      <c r="O76" s="10">
        <v>473647</v>
      </c>
    </row>
    <row r="77" spans="6:15" ht="12.75">
      <c r="F77" t="s">
        <v>1375</v>
      </c>
      <c r="G77" s="12">
        <f aca="true" t="shared" si="3" ref="G77:L77">SUM(G59:G76)</f>
        <v>2140085</v>
      </c>
      <c r="H77" s="12">
        <f t="shared" si="3"/>
        <v>1926869</v>
      </c>
      <c r="I77" s="12">
        <f t="shared" si="3"/>
        <v>1352158</v>
      </c>
      <c r="J77" s="12">
        <f t="shared" si="3"/>
        <v>0</v>
      </c>
      <c r="K77" s="12">
        <f t="shared" si="3"/>
        <v>1579128</v>
      </c>
      <c r="L77" s="12">
        <f t="shared" si="3"/>
        <v>1438795</v>
      </c>
      <c r="M77" s="12"/>
      <c r="N77" s="12"/>
      <c r="O77" s="12">
        <f>SUM(O59:O76)</f>
        <v>1639657</v>
      </c>
    </row>
    <row r="78" spans="10:14" ht="12.75">
      <c r="J78" s="12"/>
      <c r="K78" s="12"/>
      <c r="L78" s="12"/>
      <c r="M78" s="12"/>
      <c r="N78" s="12"/>
    </row>
    <row r="79" spans="10:14" ht="12.75">
      <c r="J79" s="3"/>
      <c r="K79" s="3"/>
      <c r="L79" s="3"/>
      <c r="M79" s="3"/>
      <c r="N79" s="3"/>
    </row>
    <row r="80" spans="4:7" ht="12.75">
      <c r="D80" s="66" t="s">
        <v>1291</v>
      </c>
      <c r="E80" s="66"/>
      <c r="F80" s="66"/>
      <c r="G80" t="s">
        <v>1432</v>
      </c>
    </row>
    <row r="82" spans="10:14" ht="12.75">
      <c r="J82" s="3">
        <v>1509764</v>
      </c>
      <c r="K82" s="3">
        <v>1476472</v>
      </c>
      <c r="L82" s="3">
        <v>1227286</v>
      </c>
      <c r="M82" s="3"/>
      <c r="N82" s="3"/>
    </row>
    <row r="83" spans="4:7" ht="12.75">
      <c r="D83" t="s">
        <v>1300</v>
      </c>
      <c r="G83" t="s">
        <v>1433</v>
      </c>
    </row>
    <row r="85" spans="10:14" ht="12.75">
      <c r="J85" s="3">
        <v>16106754</v>
      </c>
      <c r="K85" s="3">
        <v>17157248</v>
      </c>
      <c r="L85" s="3">
        <v>17618157</v>
      </c>
      <c r="M85" s="3"/>
      <c r="N85" s="3"/>
    </row>
    <row r="86" spans="4:7" ht="12.75">
      <c r="D86" t="s">
        <v>1304</v>
      </c>
      <c r="G86" t="s">
        <v>1428</v>
      </c>
    </row>
    <row r="87" ht="12.75">
      <c r="J87" t="s">
        <v>17</v>
      </c>
    </row>
    <row r="88" spans="10:14" ht="12.75">
      <c r="J88" s="3">
        <v>22861390</v>
      </c>
      <c r="K88" s="3">
        <v>14535282</v>
      </c>
      <c r="L88" s="3">
        <v>7631457</v>
      </c>
      <c r="M88" s="3"/>
      <c r="N88" s="3"/>
    </row>
    <row r="89" ht="12.75">
      <c r="D89" t="s">
        <v>1316</v>
      </c>
    </row>
    <row r="90" ht="12.75">
      <c r="E90" t="s">
        <v>1434</v>
      </c>
    </row>
    <row r="91" spans="10:14" ht="12.75">
      <c r="J91" s="3">
        <v>1299579</v>
      </c>
      <c r="K91" s="3">
        <v>1815378</v>
      </c>
      <c r="L91" s="3">
        <v>2202783</v>
      </c>
      <c r="M91" s="3"/>
      <c r="N91" s="3"/>
    </row>
    <row r="92" ht="12.75">
      <c r="D92" t="s">
        <v>1326</v>
      </c>
    </row>
    <row r="93" ht="12.75">
      <c r="E93" t="s">
        <v>1435</v>
      </c>
    </row>
    <row r="94" spans="10:14" ht="12.75">
      <c r="J94" s="3">
        <v>905271</v>
      </c>
      <c r="K94" s="3">
        <v>860000</v>
      </c>
      <c r="L94" s="3">
        <v>1100023</v>
      </c>
      <c r="M94" s="3"/>
      <c r="N94" s="3"/>
    </row>
    <row r="95" ht="12.75">
      <c r="D95" t="s">
        <v>1121</v>
      </c>
    </row>
    <row r="96" ht="12.75">
      <c r="E96" t="s">
        <v>1429</v>
      </c>
    </row>
    <row r="97" spans="10:14" ht="12.75">
      <c r="J97" s="3">
        <v>148339437</v>
      </c>
      <c r="K97" s="3">
        <v>137109688</v>
      </c>
      <c r="L97" s="3">
        <v>121988984</v>
      </c>
      <c r="M97" s="3"/>
      <c r="N97" s="3"/>
    </row>
    <row r="98" ht="12.75">
      <c r="D98" t="s">
        <v>1128</v>
      </c>
    </row>
    <row r="99" ht="12.75">
      <c r="E99" t="s">
        <v>1430</v>
      </c>
    </row>
    <row r="100" spans="10:14" ht="12.75">
      <c r="J100" s="3">
        <v>164356</v>
      </c>
      <c r="K100" s="3">
        <v>154570</v>
      </c>
      <c r="L100" s="3">
        <v>172624</v>
      </c>
      <c r="M100" s="3"/>
      <c r="N100" s="3"/>
    </row>
    <row r="101" ht="12.75">
      <c r="D101" t="s">
        <v>1138</v>
      </c>
    </row>
    <row r="102" ht="12.75">
      <c r="E102" t="s">
        <v>1431</v>
      </c>
    </row>
    <row r="103" spans="10:14" ht="12.75">
      <c r="J103" s="3">
        <v>3313335</v>
      </c>
      <c r="K103" s="3">
        <v>2404586</v>
      </c>
      <c r="L103" s="3">
        <v>2235377</v>
      </c>
      <c r="M103" s="3"/>
      <c r="N103" s="3"/>
    </row>
    <row r="104" ht="12.75">
      <c r="D104" t="s">
        <v>1146</v>
      </c>
    </row>
    <row r="105" ht="12.75">
      <c r="E105" t="s">
        <v>1451</v>
      </c>
    </row>
    <row r="106" spans="10:14" ht="12.75">
      <c r="J106" s="3">
        <v>4510833</v>
      </c>
      <c r="K106" s="3">
        <v>4077973</v>
      </c>
      <c r="L106" s="3">
        <v>3631171</v>
      </c>
      <c r="M106" s="3"/>
      <c r="N106" s="3"/>
    </row>
    <row r="107" ht="12.75">
      <c r="D107" t="s">
        <v>1151</v>
      </c>
    </row>
    <row r="108" ht="12.75">
      <c r="E108" t="s">
        <v>1452</v>
      </c>
    </row>
    <row r="109" spans="10:14" ht="12.75">
      <c r="J109" s="2">
        <v>6612440</v>
      </c>
      <c r="K109" s="2">
        <v>6410111</v>
      </c>
      <c r="L109" s="2">
        <v>6191545</v>
      </c>
      <c r="M109" s="2"/>
      <c r="N109" s="2"/>
    </row>
    <row r="110" spans="10:14" ht="12.75">
      <c r="J110" s="2">
        <v>5731</v>
      </c>
      <c r="K110" s="2">
        <v>5874</v>
      </c>
      <c r="L110" s="2">
        <v>137200</v>
      </c>
      <c r="M110" s="2"/>
      <c r="N110" s="2"/>
    </row>
    <row r="111" spans="10:14" ht="12.75">
      <c r="J111" s="3">
        <f>SUM(J109:J110)</f>
        <v>6618171</v>
      </c>
      <c r="K111" s="3">
        <f>SUM(K109:K110)</f>
        <v>6415985</v>
      </c>
      <c r="L111" s="3">
        <f>SUM(L109:L110)</f>
        <v>6328745</v>
      </c>
      <c r="M111" s="3"/>
      <c r="N111" s="3"/>
    </row>
    <row r="112" ht="12.75">
      <c r="D112" t="s">
        <v>1332</v>
      </c>
    </row>
    <row r="113" ht="12.75">
      <c r="E113" t="s">
        <v>1450</v>
      </c>
    </row>
    <row r="114" spans="10:14" ht="12.75">
      <c r="J114" s="3">
        <v>1977856</v>
      </c>
      <c r="K114" s="3">
        <v>1675310</v>
      </c>
      <c r="L114" s="3">
        <v>1704128</v>
      </c>
      <c r="M114" s="3"/>
      <c r="N114" s="3"/>
    </row>
    <row r="115" ht="12.75">
      <c r="D115" t="s">
        <v>1167</v>
      </c>
    </row>
    <row r="116" ht="12.75">
      <c r="E116" t="s">
        <v>1437</v>
      </c>
    </row>
    <row r="117" spans="10:14" ht="12.75">
      <c r="J117" s="3">
        <v>1476248</v>
      </c>
      <c r="K117" s="3">
        <v>1280203</v>
      </c>
      <c r="L117" s="3">
        <v>1106846</v>
      </c>
      <c r="M117" s="3"/>
      <c r="N117" s="3"/>
    </row>
    <row r="118" ht="12.75">
      <c r="D118" t="s">
        <v>1170</v>
      </c>
    </row>
    <row r="119" ht="12.75">
      <c r="E119" t="s">
        <v>1443</v>
      </c>
    </row>
    <row r="120" spans="10:14" ht="12.75">
      <c r="J120" s="3">
        <v>1635138</v>
      </c>
      <c r="K120" s="3">
        <v>1305073</v>
      </c>
      <c r="L120" s="3">
        <v>1176961</v>
      </c>
      <c r="M120" s="3"/>
      <c r="N120" s="3"/>
    </row>
    <row r="121" ht="12.75">
      <c r="D121" t="s">
        <v>1181</v>
      </c>
    </row>
    <row r="122" spans="5:6" ht="12.75">
      <c r="E122" t="s">
        <v>1449</v>
      </c>
      <c r="F122" t="s">
        <v>307</v>
      </c>
    </row>
    <row r="123" spans="10:14" ht="12.75">
      <c r="J123" s="3">
        <v>31988099</v>
      </c>
      <c r="K123" s="3">
        <v>29208489</v>
      </c>
      <c r="L123" s="3">
        <v>28125075</v>
      </c>
      <c r="M123" s="3"/>
      <c r="N123" s="3"/>
    </row>
    <row r="124" ht="12.75">
      <c r="D124" t="s">
        <v>1187</v>
      </c>
    </row>
    <row r="125" spans="5:6" ht="12.75">
      <c r="E125" t="s">
        <v>1436</v>
      </c>
      <c r="F125" t="s">
        <v>309</v>
      </c>
    </row>
    <row r="126" spans="10:14" ht="12.75">
      <c r="J126" s="3">
        <v>14062000</v>
      </c>
      <c r="K126" s="3">
        <v>11059298</v>
      </c>
      <c r="L126" s="3">
        <v>9042358</v>
      </c>
      <c r="M126" s="3"/>
      <c r="N126" s="3"/>
    </row>
    <row r="127" spans="4:14" ht="12.75">
      <c r="D127" t="s">
        <v>1201</v>
      </c>
      <c r="J127" s="3"/>
      <c r="K127" s="3"/>
      <c r="L127" s="3"/>
      <c r="M127" s="3"/>
      <c r="N127" s="3"/>
    </row>
    <row r="128" spans="5:14" ht="12.75">
      <c r="E128" t="s">
        <v>1444</v>
      </c>
      <c r="K128" s="3"/>
      <c r="L128" s="3"/>
      <c r="M128" s="3"/>
      <c r="N128" s="3"/>
    </row>
    <row r="129" spans="10:14" ht="12.75">
      <c r="J129">
        <v>141858</v>
      </c>
      <c r="K129" s="2">
        <v>126554</v>
      </c>
      <c r="L129" s="2">
        <v>135206</v>
      </c>
      <c r="M129" s="2"/>
      <c r="N129" s="2"/>
    </row>
    <row r="130" spans="10:14" ht="12.75">
      <c r="J130">
        <v>48502874</v>
      </c>
      <c r="K130" s="2">
        <v>47417025</v>
      </c>
      <c r="L130" s="2">
        <v>46329681</v>
      </c>
      <c r="M130" s="2"/>
      <c r="N130" s="2"/>
    </row>
    <row r="131" spans="10:14" ht="12.75">
      <c r="J131" s="3">
        <f>SUM(J129:J130)</f>
        <v>48644732</v>
      </c>
      <c r="K131" s="3">
        <f>SUM(K129:K130)</f>
        <v>47543579</v>
      </c>
      <c r="L131" s="3">
        <f>SUM(L129:L130)</f>
        <v>46464887</v>
      </c>
      <c r="M131" s="3"/>
      <c r="N131" s="3"/>
    </row>
    <row r="132" ht="12.75">
      <c r="D132" t="s">
        <v>1207</v>
      </c>
    </row>
    <row r="133" ht="12.75">
      <c r="E133" t="s">
        <v>1446</v>
      </c>
    </row>
    <row r="134" spans="10:14" ht="12.75">
      <c r="J134" s="3">
        <v>7532975</v>
      </c>
      <c r="K134" s="3">
        <v>6783279</v>
      </c>
      <c r="L134" s="3">
        <v>5585588</v>
      </c>
      <c r="M134" s="3"/>
      <c r="N134" s="3"/>
    </row>
    <row r="135" ht="12.75">
      <c r="D135" t="s">
        <v>1214</v>
      </c>
    </row>
    <row r="136" ht="12.75">
      <c r="E136" t="s">
        <v>1440</v>
      </c>
    </row>
    <row r="137" spans="10:14" ht="12.75">
      <c r="J137" s="3">
        <v>33658</v>
      </c>
      <c r="K137" s="3">
        <v>43950</v>
      </c>
      <c r="L137" s="3">
        <v>49039</v>
      </c>
      <c r="M137" s="3"/>
      <c r="N137" s="3"/>
    </row>
    <row r="138" ht="12.75">
      <c r="D138" t="s">
        <v>1221</v>
      </c>
    </row>
    <row r="139" ht="12.75">
      <c r="E139" t="s">
        <v>1441</v>
      </c>
    </row>
    <row r="140" spans="10:14" ht="12.75">
      <c r="J140" s="3">
        <v>115301</v>
      </c>
      <c r="K140" s="3">
        <v>66720</v>
      </c>
      <c r="L140" s="3">
        <v>64690</v>
      </c>
      <c r="M140" s="3"/>
      <c r="N140" s="3"/>
    </row>
    <row r="141" ht="12.75">
      <c r="D141" t="s">
        <v>1230</v>
      </c>
    </row>
    <row r="142" ht="12.75">
      <c r="E142" t="s">
        <v>1442</v>
      </c>
    </row>
    <row r="143" spans="10:14" ht="12.75">
      <c r="J143" s="3">
        <v>508249</v>
      </c>
      <c r="K143" s="3">
        <v>425676</v>
      </c>
      <c r="L143" s="3">
        <v>305552</v>
      </c>
      <c r="M143" s="3"/>
      <c r="N143" s="3"/>
    </row>
    <row r="144" ht="12.75">
      <c r="D144" t="s">
        <v>1233</v>
      </c>
    </row>
    <row r="145" ht="12.75">
      <c r="E145" t="s">
        <v>1448</v>
      </c>
    </row>
    <row r="146" spans="10:14" ht="12.75">
      <c r="J146" s="3">
        <v>4763865</v>
      </c>
      <c r="K146" s="3">
        <v>3935158</v>
      </c>
      <c r="L146" s="3">
        <v>3400376</v>
      </c>
      <c r="M146" s="3"/>
      <c r="N146" s="3"/>
    </row>
    <row r="147" ht="12.75">
      <c r="D147" t="s">
        <v>1238</v>
      </c>
    </row>
    <row r="148" ht="12.75">
      <c r="E148" t="s">
        <v>1447</v>
      </c>
    </row>
    <row r="149" spans="6:14" ht="12.75">
      <c r="F149" s="3"/>
      <c r="G149" s="3"/>
      <c r="H149" s="3"/>
      <c r="I149" s="3"/>
      <c r="J149" s="3">
        <v>3108425</v>
      </c>
      <c r="K149" s="3">
        <v>2375884</v>
      </c>
      <c r="L149" s="3">
        <v>1577080</v>
      </c>
      <c r="M149" s="3"/>
      <c r="N149" s="3"/>
    </row>
    <row r="150" ht="12.75">
      <c r="D150" t="s">
        <v>1240</v>
      </c>
    </row>
    <row r="151" ht="12.75">
      <c r="E151" t="s">
        <v>1438</v>
      </c>
    </row>
    <row r="152" spans="6:14" ht="12.75">
      <c r="F152">
        <v>11</v>
      </c>
      <c r="J152" s="2">
        <v>47108</v>
      </c>
      <c r="K152" s="2">
        <v>66446</v>
      </c>
      <c r="L152" s="2">
        <v>78936</v>
      </c>
      <c r="M152" s="2"/>
      <c r="N152" s="2"/>
    </row>
    <row r="153" spans="10:14" ht="12.75">
      <c r="J153" s="2">
        <v>4763865</v>
      </c>
      <c r="K153" s="2">
        <v>3935156</v>
      </c>
      <c r="L153" s="2">
        <v>3400376</v>
      </c>
      <c r="M153" s="2"/>
      <c r="N153" s="2"/>
    </row>
    <row r="154" spans="10:14" ht="12.75">
      <c r="J154" s="3">
        <f>SUM(J152:J153)</f>
        <v>4810973</v>
      </c>
      <c r="K154" s="3">
        <f>SUM(K152:K153)</f>
        <v>4001602</v>
      </c>
      <c r="L154" s="3">
        <f>SUM(L152:L153)</f>
        <v>3479312</v>
      </c>
      <c r="M154" s="3"/>
      <c r="N154" s="3"/>
    </row>
    <row r="155" ht="12.75">
      <c r="D155" t="s">
        <v>1246</v>
      </c>
    </row>
    <row r="156" ht="12.75">
      <c r="E156" t="s">
        <v>1439</v>
      </c>
    </row>
    <row r="157" spans="10:14" ht="12.75">
      <c r="J157" s="3">
        <v>514002</v>
      </c>
      <c r="K157" s="3">
        <v>375525</v>
      </c>
      <c r="L157" s="3">
        <v>225289</v>
      </c>
      <c r="M157" s="3"/>
      <c r="N157" s="3"/>
    </row>
    <row r="158" ht="12.75">
      <c r="D158" t="s">
        <v>1249</v>
      </c>
    </row>
    <row r="159" ht="12.75">
      <c r="E159" t="s">
        <v>1445</v>
      </c>
    </row>
    <row r="160" spans="10:14" ht="12.75">
      <c r="J160" s="3">
        <v>537568</v>
      </c>
      <c r="K160" s="3">
        <v>202427</v>
      </c>
      <c r="L160" s="3">
        <v>179233</v>
      </c>
      <c r="M160" s="3"/>
      <c r="N160" s="3"/>
    </row>
    <row r="161" spans="10:14" ht="12.75">
      <c r="J161" s="2"/>
      <c r="K161" s="2"/>
      <c r="L161" s="2"/>
      <c r="M161" s="2"/>
      <c r="N161" s="2"/>
    </row>
    <row r="163" ht="12.75">
      <c r="J163" s="2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10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7" sqref="E17"/>
    </sheetView>
  </sheetViews>
  <sheetFormatPr defaultColWidth="9.140625" defaultRowHeight="12.75"/>
  <cols>
    <col min="1" max="1" width="18.00390625" style="0" customWidth="1"/>
    <col min="2" max="2" width="15.57421875" style="0" customWidth="1"/>
    <col min="5" max="6" width="19.7109375" style="0" customWidth="1"/>
    <col min="7" max="7" width="13.140625" style="0" customWidth="1"/>
    <col min="8" max="8" width="15.28125" style="0" customWidth="1"/>
    <col min="9" max="10" width="18.00390625" style="0" customWidth="1"/>
    <col min="11" max="11" width="14.57421875" style="0" customWidth="1"/>
    <col min="12" max="12" width="14.421875" style="0" customWidth="1"/>
    <col min="13" max="14" width="15.421875" style="0" customWidth="1"/>
    <col min="15" max="15" width="11.140625" style="0" customWidth="1"/>
    <col min="16" max="17" width="14.8515625" style="0" customWidth="1"/>
    <col min="18" max="20" width="17.140625" style="0" customWidth="1"/>
    <col min="21" max="21" width="10.140625" style="0" customWidth="1"/>
    <col min="22" max="22" width="16.57421875" style="0" customWidth="1"/>
    <col min="23" max="24" width="15.7109375" style="0" customWidth="1"/>
    <col min="25" max="25" width="14.00390625" style="0" customWidth="1"/>
    <col min="26" max="26" width="16.421875" style="0" customWidth="1"/>
    <col min="27" max="28" width="15.28125" style="0" customWidth="1"/>
    <col min="29" max="29" width="12.28125" style="0" customWidth="1"/>
    <col min="30" max="30" width="14.57421875" style="0" customWidth="1"/>
    <col min="31" max="31" width="18.421875" style="0" customWidth="1"/>
    <col min="37" max="37" width="10.00390625" style="0" customWidth="1"/>
    <col min="43" max="43" width="21.140625" style="0" customWidth="1"/>
    <col min="44" max="45" width="14.8515625" style="0" customWidth="1"/>
    <col min="47" max="54" width="14.8515625" style="0" customWidth="1"/>
    <col min="58" max="58" width="14.8515625" style="0" customWidth="1"/>
    <col min="62" max="63" width="14.8515625" style="0" customWidth="1"/>
    <col min="65" max="69" width="14.8515625" style="0" customWidth="1"/>
  </cols>
  <sheetData>
    <row r="1" ht="12.75">
      <c r="A1" t="s">
        <v>169</v>
      </c>
    </row>
    <row r="2" spans="4:70" ht="12.75">
      <c r="D2" t="s">
        <v>723</v>
      </c>
      <c r="E2" s="6">
        <v>1977</v>
      </c>
      <c r="F2" s="6"/>
      <c r="G2" s="6"/>
      <c r="H2" s="6"/>
      <c r="I2" s="6">
        <v>1976</v>
      </c>
      <c r="J2" s="6"/>
      <c r="K2" s="6"/>
      <c r="L2" s="6"/>
      <c r="M2" s="6">
        <v>1975</v>
      </c>
      <c r="N2" s="6"/>
      <c r="O2" s="6"/>
      <c r="P2" s="6"/>
      <c r="Q2" s="6">
        <v>1974</v>
      </c>
      <c r="R2" s="6"/>
      <c r="S2" s="6"/>
      <c r="T2" s="6"/>
      <c r="U2" s="6"/>
      <c r="V2" s="6"/>
      <c r="W2" s="6">
        <v>1973</v>
      </c>
      <c r="X2" s="6"/>
      <c r="Y2" s="6"/>
      <c r="Z2" s="6"/>
      <c r="AA2" s="6">
        <v>1972</v>
      </c>
      <c r="AB2" s="6"/>
      <c r="AC2" s="6"/>
      <c r="AD2" s="6"/>
      <c r="AE2" s="6">
        <v>1971</v>
      </c>
      <c r="AF2" s="6"/>
      <c r="AG2" s="6"/>
      <c r="AH2" s="6"/>
      <c r="AI2" s="6">
        <v>1970</v>
      </c>
      <c r="AJ2" s="6"/>
      <c r="AK2" s="6"/>
      <c r="AL2" s="6"/>
      <c r="AM2" s="6">
        <v>1969</v>
      </c>
      <c r="AN2" s="6"/>
      <c r="AO2" s="6"/>
      <c r="AP2" s="6"/>
      <c r="AQ2" s="6">
        <v>1968</v>
      </c>
      <c r="AR2" s="6"/>
      <c r="AS2" s="6"/>
      <c r="AT2" s="6"/>
      <c r="AU2" s="6">
        <v>1967</v>
      </c>
      <c r="AV2" s="6"/>
      <c r="AW2" s="6"/>
      <c r="AX2" s="6"/>
      <c r="AY2" s="6">
        <v>1966</v>
      </c>
      <c r="AZ2" s="6"/>
      <c r="BA2" s="6"/>
      <c r="BB2" s="6"/>
      <c r="BC2" s="6">
        <v>1965</v>
      </c>
      <c r="BD2" s="6"/>
      <c r="BE2" s="6"/>
      <c r="BF2" s="6"/>
      <c r="BG2" s="6">
        <v>1964</v>
      </c>
      <c r="BH2" s="6"/>
      <c r="BI2" s="6"/>
      <c r="BJ2" s="6"/>
      <c r="BK2" s="6">
        <v>1963</v>
      </c>
      <c r="BL2" s="6"/>
      <c r="BM2" s="6"/>
      <c r="BN2" s="6"/>
      <c r="BO2" s="6">
        <v>1962</v>
      </c>
      <c r="BP2" s="6"/>
      <c r="BQ2" s="6"/>
      <c r="BR2" s="6"/>
    </row>
    <row r="3" spans="1:33" ht="12.75">
      <c r="A3" t="s">
        <v>310</v>
      </c>
      <c r="E3" t="s">
        <v>459</v>
      </c>
      <c r="F3" t="s">
        <v>945</v>
      </c>
      <c r="G3" t="s">
        <v>185</v>
      </c>
      <c r="H3" t="s">
        <v>946</v>
      </c>
      <c r="I3" t="s">
        <v>459</v>
      </c>
      <c r="J3" t="s">
        <v>945</v>
      </c>
      <c r="K3" t="s">
        <v>185</v>
      </c>
      <c r="L3" t="s">
        <v>946</v>
      </c>
      <c r="M3" t="s">
        <v>459</v>
      </c>
      <c r="N3" t="s">
        <v>945</v>
      </c>
      <c r="O3" t="s">
        <v>185</v>
      </c>
      <c r="P3" t="s">
        <v>946</v>
      </c>
      <c r="Q3" t="s">
        <v>353</v>
      </c>
      <c r="R3" t="s">
        <v>459</v>
      </c>
      <c r="S3" t="s">
        <v>945</v>
      </c>
      <c r="T3" t="s">
        <v>944</v>
      </c>
      <c r="U3" t="s">
        <v>185</v>
      </c>
      <c r="V3" t="s">
        <v>946</v>
      </c>
      <c r="W3" t="s">
        <v>459</v>
      </c>
      <c r="X3" t="s">
        <v>945</v>
      </c>
      <c r="Y3" t="s">
        <v>185</v>
      </c>
      <c r="Z3" t="s">
        <v>946</v>
      </c>
      <c r="AA3" t="s">
        <v>459</v>
      </c>
      <c r="AB3" t="s">
        <v>945</v>
      </c>
      <c r="AC3" t="s">
        <v>185</v>
      </c>
      <c r="AD3" t="s">
        <v>946</v>
      </c>
      <c r="AE3" t="s">
        <v>459</v>
      </c>
      <c r="AF3" t="s">
        <v>185</v>
      </c>
      <c r="AG3" t="s">
        <v>946</v>
      </c>
    </row>
    <row r="4" spans="2:30" ht="12.75">
      <c r="B4" t="s">
        <v>414</v>
      </c>
      <c r="E4" s="3">
        <v>168997829</v>
      </c>
      <c r="G4" s="4">
        <v>316983</v>
      </c>
      <c r="H4" s="3">
        <f aca="true" t="shared" si="0" ref="H4:H9">E4/G4</f>
        <v>533.1447711706937</v>
      </c>
      <c r="I4" s="3">
        <v>168794750</v>
      </c>
      <c r="J4" s="3"/>
      <c r="K4" s="4">
        <v>345553</v>
      </c>
      <c r="L4" s="3">
        <f aca="true" t="shared" si="1" ref="L4:L9">I4/K4</f>
        <v>488.4771655867551</v>
      </c>
      <c r="M4" s="3">
        <v>142785213</v>
      </c>
      <c r="N4" s="3"/>
      <c r="O4" s="4">
        <v>314383</v>
      </c>
      <c r="P4" s="3">
        <f aca="true" t="shared" si="2" ref="P4:P9">M4/O4</f>
        <v>454.1759987022199</v>
      </c>
      <c r="Q4" s="4"/>
      <c r="R4" s="3">
        <v>148339437</v>
      </c>
      <c r="S4" s="3"/>
      <c r="T4" s="3"/>
      <c r="U4" s="4">
        <v>378166</v>
      </c>
      <c r="V4" s="3">
        <f>R4/U4</f>
        <v>392.26011063924307</v>
      </c>
      <c r="W4" s="3">
        <v>137119700</v>
      </c>
      <c r="X4" s="3"/>
      <c r="Y4" s="4">
        <v>399475</v>
      </c>
      <c r="Z4" s="3">
        <f>W4/Y4</f>
        <v>343.24976531697854</v>
      </c>
      <c r="AA4" s="3">
        <v>122159541</v>
      </c>
      <c r="AB4" s="3"/>
      <c r="AC4" s="4">
        <v>375906</v>
      </c>
      <c r="AD4" s="3">
        <f>AA4/AC4</f>
        <v>324.9736396865174</v>
      </c>
    </row>
    <row r="5" spans="1:28" ht="12.75">
      <c r="A5">
        <v>29</v>
      </c>
      <c r="B5" t="s">
        <v>524</v>
      </c>
      <c r="D5">
        <v>2141</v>
      </c>
      <c r="E5" s="3">
        <f>369384160-168997829</f>
        <v>200386331</v>
      </c>
      <c r="F5" s="3">
        <f>E5/D5</f>
        <v>93594.73657169547</v>
      </c>
      <c r="G5" s="4">
        <v>773906</v>
      </c>
      <c r="H5" s="3">
        <f t="shared" si="0"/>
        <v>258.9285145741214</v>
      </c>
      <c r="I5" s="3">
        <f>366697631-168794750</f>
        <v>197902881</v>
      </c>
      <c r="J5" s="3">
        <f>I5/D5</f>
        <v>92434.78794955628</v>
      </c>
      <c r="K5" s="4">
        <v>825979</v>
      </c>
      <c r="L5" s="3">
        <f t="shared" si="1"/>
        <v>239.59795709091878</v>
      </c>
      <c r="M5" s="3">
        <f>323592889-142785213</f>
        <v>180807676</v>
      </c>
      <c r="N5" s="3">
        <f>M5/D5</f>
        <v>84450.1055581504</v>
      </c>
      <c r="O5" s="4">
        <v>798669</v>
      </c>
      <c r="P5" s="3">
        <f t="shared" si="2"/>
        <v>226.3862451153106</v>
      </c>
      <c r="Q5" s="4">
        <f>3235+322+1291</f>
        <v>4848</v>
      </c>
      <c r="R5" s="7">
        <f>339214288-148339437</f>
        <v>190874851</v>
      </c>
      <c r="S5" s="7">
        <f>R5/D5</f>
        <v>89152.19570294255</v>
      </c>
      <c r="T5" s="7">
        <f>R5/Q5</f>
        <v>39371.875206270626</v>
      </c>
      <c r="U5" s="7"/>
      <c r="V5" s="7"/>
      <c r="W5" s="7">
        <f>307040885-137119700</f>
        <v>169921185</v>
      </c>
      <c r="X5" s="7">
        <f>W5/D5</f>
        <v>79365.3362914526</v>
      </c>
      <c r="Y5" s="7"/>
      <c r="Z5" s="7"/>
      <c r="AA5" s="7">
        <f>275811534-122159541</f>
        <v>153651993</v>
      </c>
      <c r="AB5" s="7">
        <f>AA5/D5</f>
        <v>71766.46099953292</v>
      </c>
    </row>
    <row r="6" spans="1:30" ht="12.75">
      <c r="A6">
        <v>28</v>
      </c>
      <c r="B6" t="s">
        <v>1501</v>
      </c>
      <c r="D6">
        <v>1562</v>
      </c>
      <c r="E6" s="3">
        <v>122770371</v>
      </c>
      <c r="F6" s="3">
        <f>E6/D6</f>
        <v>78598.18886043534</v>
      </c>
      <c r="G6" s="4">
        <v>315137</v>
      </c>
      <c r="H6" s="3">
        <f t="shared" si="0"/>
        <v>389.57777411094224</v>
      </c>
      <c r="I6" s="3">
        <v>121132419</v>
      </c>
      <c r="J6" s="3">
        <f>I6/D6</f>
        <v>77549.56402048655</v>
      </c>
      <c r="K6" s="4">
        <v>337373</v>
      </c>
      <c r="L6" s="3">
        <f t="shared" si="1"/>
        <v>359.0459787831273</v>
      </c>
      <c r="M6" s="3">
        <v>106559651</v>
      </c>
      <c r="N6" s="3">
        <f>M6/D6</f>
        <v>68220.00704225352</v>
      </c>
      <c r="O6" s="4">
        <v>323751</v>
      </c>
      <c r="P6" s="3">
        <f t="shared" si="2"/>
        <v>329.1407624995753</v>
      </c>
      <c r="Q6" s="4">
        <f>3325+104</f>
        <v>3429</v>
      </c>
      <c r="R6" s="3">
        <v>105481155</v>
      </c>
      <c r="S6" s="7">
        <f>R6/D6</f>
        <v>67529.54865556979</v>
      </c>
      <c r="T6" s="7">
        <f>R6/Q6</f>
        <v>30761.491688538932</v>
      </c>
      <c r="U6" s="4">
        <v>371641</v>
      </c>
      <c r="V6" s="3">
        <v>283.8253987046639</v>
      </c>
      <c r="W6" s="3">
        <v>92646423</v>
      </c>
      <c r="X6" s="7">
        <f>W6/D6</f>
        <v>59312.69078104993</v>
      </c>
      <c r="Y6" s="4">
        <v>371795</v>
      </c>
      <c r="Z6" s="3">
        <v>249.18684490108797</v>
      </c>
      <c r="AA6" s="3">
        <v>84962798</v>
      </c>
      <c r="AB6" s="7">
        <f>AA6/D6</f>
        <v>54393.5966709347</v>
      </c>
      <c r="AC6" s="4">
        <v>369545</v>
      </c>
      <c r="AD6" s="3">
        <v>229.91191329878635</v>
      </c>
    </row>
    <row r="7" spans="1:30" ht="12.75">
      <c r="A7">
        <v>49</v>
      </c>
      <c r="B7" t="s">
        <v>741</v>
      </c>
      <c r="D7">
        <v>3507</v>
      </c>
      <c r="E7" s="3">
        <v>170319461</v>
      </c>
      <c r="F7" s="3">
        <f>E7/D7</f>
        <v>48565.57199885942</v>
      </c>
      <c r="G7" s="4">
        <v>337802</v>
      </c>
      <c r="H7" s="3">
        <f t="shared" si="0"/>
        <v>504.19908999946716</v>
      </c>
      <c r="I7" s="3">
        <v>167400520</v>
      </c>
      <c r="J7" s="3">
        <f>I7/D7</f>
        <v>47733.253493013974</v>
      </c>
      <c r="K7" s="4">
        <v>342739</v>
      </c>
      <c r="L7" s="3">
        <f t="shared" si="1"/>
        <v>488.4198179956177</v>
      </c>
      <c r="M7" s="3">
        <v>148202679</v>
      </c>
      <c r="N7" s="3">
        <f>M7/D7</f>
        <v>42259.10436270317</v>
      </c>
      <c r="O7" s="4">
        <v>323884</v>
      </c>
      <c r="P7" s="3">
        <f t="shared" si="2"/>
        <v>457.57950068543056</v>
      </c>
      <c r="Q7" s="4">
        <f>1615+282+8+700</f>
        <v>2605</v>
      </c>
      <c r="R7" s="3">
        <v>164266226</v>
      </c>
      <c r="S7" s="7">
        <f>R7/D7</f>
        <v>46839.52837182777</v>
      </c>
      <c r="T7" s="7">
        <f>R7/Q7</f>
        <v>63058.052207293666</v>
      </c>
      <c r="U7" s="4">
        <v>373117</v>
      </c>
      <c r="V7" s="3">
        <f>R7/U7</f>
        <v>440.253931072559</v>
      </c>
      <c r="W7" s="3">
        <v>151018632</v>
      </c>
      <c r="X7" s="7">
        <f>W7/D7</f>
        <v>43062.05645851155</v>
      </c>
      <c r="Y7" s="4">
        <v>402503</v>
      </c>
      <c r="Z7" s="3">
        <f>W7/Y7</f>
        <v>375.1987736737366</v>
      </c>
      <c r="AA7" s="3">
        <v>129819273</v>
      </c>
      <c r="AB7" s="7">
        <f>AA7/D7</f>
        <v>37017.186484174505</v>
      </c>
      <c r="AC7" s="4">
        <v>377949</v>
      </c>
      <c r="AD7" s="3">
        <f>AA7/AC7</f>
        <v>343.4835731805085</v>
      </c>
    </row>
    <row r="8" spans="1:31" ht="12.75">
      <c r="A8">
        <v>15</v>
      </c>
      <c r="B8" t="s">
        <v>752</v>
      </c>
      <c r="D8">
        <v>1097</v>
      </c>
      <c r="E8" s="3">
        <v>39814745</v>
      </c>
      <c r="F8" s="3">
        <f>E8/D8</f>
        <v>36294.20692798541</v>
      </c>
      <c r="G8" s="4">
        <v>45680</v>
      </c>
      <c r="H8" s="3">
        <f t="shared" si="0"/>
        <v>871.6012478108581</v>
      </c>
      <c r="I8" s="3">
        <v>39913997</v>
      </c>
      <c r="J8" s="3">
        <f>I8/D8</f>
        <v>36384.682771194166</v>
      </c>
      <c r="K8" s="4">
        <v>45997</v>
      </c>
      <c r="L8" s="3">
        <f t="shared" si="1"/>
        <v>867.7521794899667</v>
      </c>
      <c r="M8" s="3">
        <v>33175602</v>
      </c>
      <c r="N8" s="3">
        <f>M8/D8</f>
        <v>30242.116681859618</v>
      </c>
      <c r="O8" s="4">
        <v>41576</v>
      </c>
      <c r="P8" s="3">
        <f t="shared" si="2"/>
        <v>797.9507889166827</v>
      </c>
      <c r="Q8" s="4">
        <v>1002</v>
      </c>
      <c r="R8" s="3">
        <v>30709685</v>
      </c>
      <c r="S8" s="7">
        <f>R8/D8</f>
        <v>27994.243391066546</v>
      </c>
      <c r="T8" s="7">
        <f>R8/Q8</f>
        <v>30648.388223552894</v>
      </c>
      <c r="U8" s="4">
        <v>39139</v>
      </c>
      <c r="V8" s="3">
        <f>R8/U8</f>
        <v>784.6313140345947</v>
      </c>
      <c r="W8" s="3">
        <v>27885675</v>
      </c>
      <c r="X8" s="7">
        <f>W8/D8</f>
        <v>25419.940747493165</v>
      </c>
      <c r="Y8" s="4">
        <v>40298</v>
      </c>
      <c r="Z8" s="3">
        <f>W8/Y8</f>
        <v>691.9865750161298</v>
      </c>
      <c r="AA8" s="3">
        <v>23046972</v>
      </c>
      <c r="AB8" s="7">
        <f>AA8/D8</f>
        <v>21009.090246125797</v>
      </c>
      <c r="AC8" s="4">
        <v>38036</v>
      </c>
      <c r="AD8" s="3">
        <f>AA8/AC8</f>
        <v>605.9252287306762</v>
      </c>
      <c r="AE8" s="3">
        <v>23417505</v>
      </c>
    </row>
    <row r="9" spans="1:33" ht="12.75">
      <c r="A9">
        <v>24</v>
      </c>
      <c r="B9" t="s">
        <v>1455</v>
      </c>
      <c r="D9">
        <v>1199</v>
      </c>
      <c r="E9" s="3">
        <v>169710365</v>
      </c>
      <c r="F9" s="3">
        <f>E9/D9</f>
        <v>141543.25688073394</v>
      </c>
      <c r="G9" s="4">
        <v>284449</v>
      </c>
      <c r="H9" s="3">
        <f t="shared" si="0"/>
        <v>596.6284465756603</v>
      </c>
      <c r="I9" s="3">
        <v>166947365</v>
      </c>
      <c r="J9" s="3">
        <f>I9/D9</f>
        <v>139238.83653044203</v>
      </c>
      <c r="K9" s="4">
        <v>291834</v>
      </c>
      <c r="L9" s="3">
        <f t="shared" si="1"/>
        <v>572.0627651336033</v>
      </c>
      <c r="M9" s="3">
        <v>139626344</v>
      </c>
      <c r="N9" s="3">
        <f>M9/D9</f>
        <v>116452.33027522935</v>
      </c>
      <c r="O9" s="4">
        <v>217712</v>
      </c>
      <c r="P9" s="3">
        <f t="shared" si="2"/>
        <v>641.335084882781</v>
      </c>
      <c r="Q9" s="4">
        <v>1660</v>
      </c>
      <c r="R9" s="3">
        <v>140718760</v>
      </c>
      <c r="S9" s="7">
        <f>R9/D9</f>
        <v>117363.43619683069</v>
      </c>
      <c r="T9" s="7">
        <f>R9/Q9</f>
        <v>84770.3373493976</v>
      </c>
      <c r="U9" s="4">
        <v>234897</v>
      </c>
      <c r="V9" s="3">
        <v>599.0658033095357</v>
      </c>
      <c r="W9" s="3">
        <v>135124971</v>
      </c>
      <c r="X9" s="7">
        <f>W9/D9</f>
        <v>112698.05754795663</v>
      </c>
      <c r="Y9" s="4">
        <v>255039</v>
      </c>
      <c r="Z9" s="3">
        <v>529.820815639961</v>
      </c>
      <c r="AA9" s="3">
        <v>117410399</v>
      </c>
      <c r="AB9" s="7">
        <f>AA9/D9</f>
        <v>97923.60216847374</v>
      </c>
      <c r="AC9" s="4">
        <v>241388</v>
      </c>
      <c r="AD9" s="3">
        <v>486.3969998508625</v>
      </c>
      <c r="AE9" s="3">
        <v>114522973</v>
      </c>
      <c r="AF9" s="4">
        <v>174377</v>
      </c>
      <c r="AG9" s="3">
        <f>AE9/AF9</f>
        <v>656.7550365013734</v>
      </c>
    </row>
    <row r="10" spans="1:28" ht="12.75">
      <c r="A10">
        <f>SUM(A5:A9)</f>
        <v>145</v>
      </c>
      <c r="F10" s="3"/>
      <c r="J10" s="3"/>
      <c r="N10" s="3"/>
      <c r="Q10">
        <v>120</v>
      </c>
      <c r="S10" s="7"/>
      <c r="T10" s="7"/>
      <c r="X10" s="7"/>
      <c r="AB10" s="7"/>
    </row>
    <row r="11" spans="6:28" ht="12.75">
      <c r="F11" s="3"/>
      <c r="J11" s="3"/>
      <c r="N11" s="3"/>
      <c r="S11" s="7"/>
      <c r="T11" s="7"/>
      <c r="X11" s="7"/>
      <c r="AB11" s="7"/>
    </row>
    <row r="12" spans="2:28" ht="12.75">
      <c r="B12" t="s">
        <v>621</v>
      </c>
      <c r="D12">
        <f>SUM(D5:D7)</f>
        <v>7210</v>
      </c>
      <c r="E12" s="3">
        <f>SUM(E4:E7)</f>
        <v>662473992</v>
      </c>
      <c r="F12" s="3">
        <f>E12/D12</f>
        <v>91882.66185852981</v>
      </c>
      <c r="G12" s="4">
        <f>SUM(G5:G7)</f>
        <v>1426845</v>
      </c>
      <c r="H12" s="3">
        <f>E12/G12</f>
        <v>464.29289236041757</v>
      </c>
      <c r="I12" s="3">
        <f>SUM(I4:I7)</f>
        <v>655230570</v>
      </c>
      <c r="J12" s="3">
        <f>I12/D12</f>
        <v>90878.02635228849</v>
      </c>
      <c r="K12" s="4">
        <f>I12/H12</f>
        <v>1411244.0245830058</v>
      </c>
      <c r="L12" s="3">
        <f>I12/K12</f>
        <v>464.29289236041757</v>
      </c>
      <c r="M12" s="3">
        <f>SUM(M4:M7)</f>
        <v>578355219</v>
      </c>
      <c r="N12" s="3">
        <f>M12/D12</f>
        <v>80215.70305131761</v>
      </c>
      <c r="O12" s="4">
        <f>SUM(O5:O7)</f>
        <v>1446304</v>
      </c>
      <c r="P12" s="3">
        <f>M12/O12</f>
        <v>399.8849612529593</v>
      </c>
      <c r="Q12" s="4">
        <v>10882</v>
      </c>
      <c r="R12" s="3">
        <f>SUM(R4:R7)</f>
        <v>608961669</v>
      </c>
      <c r="S12" s="7">
        <f>R12/D12</f>
        <v>84460.70305131761</v>
      </c>
      <c r="T12" s="7"/>
      <c r="U12" s="4"/>
      <c r="W12" s="3">
        <f>SUM(W4:W7)</f>
        <v>550705940</v>
      </c>
      <c r="X12" s="7">
        <f>W12/D12</f>
        <v>76380.85159500694</v>
      </c>
      <c r="Y12" s="4"/>
      <c r="AA12" s="3">
        <f>SUM(AA4:AA7)</f>
        <v>490593605</v>
      </c>
      <c r="AB12" s="7">
        <f>AA12/D12</f>
        <v>68043.49583911235</v>
      </c>
    </row>
    <row r="13" spans="2:31" ht="12.75">
      <c r="B13" t="s">
        <v>624</v>
      </c>
      <c r="D13">
        <f>SUM(D8:D9)</f>
        <v>2296</v>
      </c>
      <c r="E13" s="3">
        <f>SUM(E8:E9)</f>
        <v>209525110</v>
      </c>
      <c r="F13" s="3">
        <f>E13/D13</f>
        <v>91256.58101045297</v>
      </c>
      <c r="G13" s="4">
        <f>SUM(G8:G9)</f>
        <v>330129</v>
      </c>
      <c r="H13" s="3">
        <f>E13/G13</f>
        <v>634.6764749537302</v>
      </c>
      <c r="I13" s="3">
        <f>SUM(I8:I9)</f>
        <v>206861362</v>
      </c>
      <c r="J13" s="3">
        <f>I13/D13</f>
        <v>90096.41202090592</v>
      </c>
      <c r="K13" s="19">
        <f>I13/H13</f>
        <v>325931.98292891006</v>
      </c>
      <c r="L13" s="3">
        <f>I13/K13</f>
        <v>634.6764749537302</v>
      </c>
      <c r="M13" s="3">
        <f>SUM(M8:M9)</f>
        <v>172801946</v>
      </c>
      <c r="N13" s="3">
        <f>M13/D13</f>
        <v>75262.17160278745</v>
      </c>
      <c r="O13" s="4">
        <f>SUM(O8:O9)</f>
        <v>259288</v>
      </c>
      <c r="P13" s="3">
        <f>M13/O13</f>
        <v>666.4479112029867</v>
      </c>
      <c r="Q13" s="4">
        <v>2662</v>
      </c>
      <c r="R13" s="3">
        <f>SUM(R8:R9)</f>
        <v>171428445</v>
      </c>
      <c r="S13" s="7">
        <f>R13/D13</f>
        <v>74663.9568815331</v>
      </c>
      <c r="T13" s="7"/>
      <c r="U13" s="4">
        <f>SUM(U8:U12)</f>
        <v>274036</v>
      </c>
      <c r="V13" s="3">
        <f>R13/U13</f>
        <v>625.5690675677648</v>
      </c>
      <c r="W13" s="3">
        <f>SUM(W8:W9)</f>
        <v>163010646</v>
      </c>
      <c r="X13" s="7">
        <f>W13/D13</f>
        <v>70997.6681184669</v>
      </c>
      <c r="Y13" s="4">
        <f>SUM(Y8:Y12)</f>
        <v>295337</v>
      </c>
      <c r="Z13" s="3">
        <f>W13/Y13</f>
        <v>551.9479306690323</v>
      </c>
      <c r="AA13" s="3">
        <f>SUM(AA8:AA9)</f>
        <v>140457371</v>
      </c>
      <c r="AB13" s="7">
        <f>AA13/D13</f>
        <v>61174.813153310104</v>
      </c>
      <c r="AC13" s="4">
        <f>SUM(AC8:AC12)</f>
        <v>279424</v>
      </c>
      <c r="AD13" s="3">
        <f>AA13/AC13</f>
        <v>502.6675267693541</v>
      </c>
      <c r="AE13" s="3">
        <f>SUM(AE8:AE12)</f>
        <v>137940478</v>
      </c>
    </row>
    <row r="14" spans="4:69" ht="12.75">
      <c r="D14">
        <f>D13/(D13+D12)</f>
        <v>0.24153166421207659</v>
      </c>
      <c r="E14" s="70">
        <v>454984072</v>
      </c>
      <c r="R14" s="70">
        <v>466474000</v>
      </c>
      <c r="AH14" t="s">
        <v>245</v>
      </c>
      <c r="AQ14" t="s">
        <v>432</v>
      </c>
      <c r="AR14" t="s">
        <v>192</v>
      </c>
      <c r="AS14" t="s">
        <v>728</v>
      </c>
      <c r="AU14" t="s">
        <v>432</v>
      </c>
      <c r="AV14" t="s">
        <v>192</v>
      </c>
      <c r="AW14" t="s">
        <v>728</v>
      </c>
      <c r="AX14" t="s">
        <v>818</v>
      </c>
      <c r="AY14" t="s">
        <v>432</v>
      </c>
      <c r="AZ14" t="s">
        <v>192</v>
      </c>
      <c r="BA14" t="s">
        <v>728</v>
      </c>
      <c r="BB14" t="s">
        <v>818</v>
      </c>
      <c r="BF14" t="s">
        <v>818</v>
      </c>
      <c r="BJ14" t="s">
        <v>818</v>
      </c>
      <c r="BK14" t="s">
        <v>432</v>
      </c>
      <c r="BL14" t="s">
        <v>192</v>
      </c>
      <c r="BM14" t="s">
        <v>728</v>
      </c>
      <c r="BN14" t="s">
        <v>818</v>
      </c>
      <c r="BO14" t="s">
        <v>432</v>
      </c>
      <c r="BP14" t="s">
        <v>728</v>
      </c>
      <c r="BQ14" t="s">
        <v>818</v>
      </c>
    </row>
    <row r="15" spans="1:78" ht="12.75">
      <c r="A15" s="16">
        <f>A10*600000</f>
        <v>87000000</v>
      </c>
      <c r="E15" s="71">
        <f>E13/E14</f>
        <v>0.46051086816946857</v>
      </c>
      <c r="G15">
        <f>G13/(G13+G12)</f>
        <v>0.18789634906378808</v>
      </c>
      <c r="R15" s="71">
        <f>R13/R14</f>
        <v>0.3674983921933484</v>
      </c>
      <c r="AH15" t="s">
        <v>835</v>
      </c>
      <c r="AP15" s="3"/>
      <c r="AQ15" s="3">
        <v>274730667</v>
      </c>
      <c r="AR15" s="3">
        <v>335403000</v>
      </c>
      <c r="AS15" s="3">
        <v>274453313</v>
      </c>
      <c r="AT15" s="3"/>
      <c r="AU15" s="3">
        <v>268362803</v>
      </c>
      <c r="AV15" s="3">
        <v>327740000</v>
      </c>
      <c r="AW15" s="3">
        <v>261446099</v>
      </c>
      <c r="AX15" s="3">
        <v>224252000</v>
      </c>
      <c r="AY15" s="3">
        <v>281777000</v>
      </c>
      <c r="AZ15" s="3">
        <v>347011000</v>
      </c>
      <c r="BA15" s="3">
        <v>266681148</v>
      </c>
      <c r="BB15" s="3">
        <v>236291000</v>
      </c>
      <c r="BC15" s="3"/>
      <c r="BD15" s="3"/>
      <c r="BE15" s="3"/>
      <c r="BF15" s="3">
        <v>225641000</v>
      </c>
      <c r="BG15" s="3"/>
      <c r="BH15" s="3"/>
      <c r="BI15" s="3"/>
      <c r="BJ15" s="3">
        <v>210816000</v>
      </c>
      <c r="BK15" s="3">
        <v>242810448</v>
      </c>
      <c r="BL15" s="3"/>
      <c r="BM15" s="3">
        <v>223147893</v>
      </c>
      <c r="BN15" s="3">
        <v>204472000</v>
      </c>
      <c r="BO15" s="3">
        <v>238940423</v>
      </c>
      <c r="BP15" s="3">
        <v>227664109</v>
      </c>
      <c r="BQ15" s="3">
        <v>198679000</v>
      </c>
      <c r="BR15" s="3"/>
      <c r="BS15" s="3"/>
      <c r="BT15" s="3"/>
      <c r="BU15" s="3"/>
      <c r="BV15" s="3"/>
      <c r="BW15" s="3"/>
      <c r="BX15" s="3"/>
      <c r="BY15" s="3"/>
      <c r="BZ15" s="3"/>
    </row>
    <row r="16" spans="5:78" ht="12.75">
      <c r="E16">
        <f>186000000/E14</f>
        <v>0.4088055196798186</v>
      </c>
      <c r="R16" s="2">
        <f>SUM(R4:R9)</f>
        <v>780390114</v>
      </c>
      <c r="AH16" t="s">
        <v>834</v>
      </c>
      <c r="AP16" s="3"/>
      <c r="AQ16" s="3">
        <v>224515769</v>
      </c>
      <c r="AR16" s="3">
        <v>267820000</v>
      </c>
      <c r="AS16" s="3">
        <v>224459195</v>
      </c>
      <c r="AT16" s="3"/>
      <c r="AU16" s="3">
        <v>219895700</v>
      </c>
      <c r="AV16" s="3">
        <v>268579000</v>
      </c>
      <c r="AW16" s="3">
        <v>210060080</v>
      </c>
      <c r="AX16" s="3">
        <v>214485000</v>
      </c>
      <c r="AY16" s="3">
        <v>207856000</v>
      </c>
      <c r="AZ16" s="3">
        <v>273298000</v>
      </c>
      <c r="BA16" s="3">
        <v>211023816</v>
      </c>
      <c r="BB16" s="3">
        <v>211966000</v>
      </c>
      <c r="BC16" s="3"/>
      <c r="BD16" s="3"/>
      <c r="BE16" s="3"/>
      <c r="BF16" s="3">
        <v>204756000</v>
      </c>
      <c r="BG16" s="3"/>
      <c r="BH16" s="3"/>
      <c r="BI16" s="3"/>
      <c r="BJ16" s="3">
        <v>196688000</v>
      </c>
      <c r="BK16" s="3">
        <v>186364676</v>
      </c>
      <c r="BL16" s="3"/>
      <c r="BM16" s="3">
        <v>177182235</v>
      </c>
      <c r="BN16" s="3">
        <v>190216000</v>
      </c>
      <c r="BO16" s="3">
        <v>187808766</v>
      </c>
      <c r="BP16" s="3">
        <v>180984293</v>
      </c>
      <c r="BQ16" s="3">
        <v>186608000</v>
      </c>
      <c r="BR16" s="3"/>
      <c r="BS16" s="3"/>
      <c r="BT16" s="3"/>
      <c r="BU16" s="3"/>
      <c r="BV16" s="3"/>
      <c r="BW16" s="3"/>
      <c r="BX16" s="3"/>
      <c r="BY16" s="3"/>
      <c r="BZ16" s="3"/>
    </row>
    <row r="17" spans="5:86" ht="12.75">
      <c r="E17" t="s">
        <v>416</v>
      </c>
      <c r="W17" s="2">
        <f>SUM(W4:W9)</f>
        <v>713716586</v>
      </c>
      <c r="AA17" s="2">
        <f>SUM(AA4:AA9)</f>
        <v>631050976</v>
      </c>
      <c r="AH17" t="s">
        <v>794</v>
      </c>
      <c r="AQ17" s="2">
        <f>AQ15-AQ16</f>
        <v>50214898</v>
      </c>
      <c r="AR17" s="2">
        <f>AR15-AR16</f>
        <v>67583000</v>
      </c>
      <c r="AS17" s="2">
        <f>AS15-AS16</f>
        <v>49994118</v>
      </c>
      <c r="AT17" s="2"/>
      <c r="AU17" s="2">
        <f aca="true" t="shared" si="3" ref="AU17:BB17">AU15-AU16</f>
        <v>48467103</v>
      </c>
      <c r="AV17" s="2">
        <f t="shared" si="3"/>
        <v>59161000</v>
      </c>
      <c r="AW17" s="2">
        <f t="shared" si="3"/>
        <v>51386019</v>
      </c>
      <c r="AX17" s="2">
        <f t="shared" si="3"/>
        <v>9767000</v>
      </c>
      <c r="AY17" s="2">
        <f t="shared" si="3"/>
        <v>73921000</v>
      </c>
      <c r="AZ17" s="2">
        <f t="shared" si="3"/>
        <v>73713000</v>
      </c>
      <c r="BA17" s="2">
        <f t="shared" si="3"/>
        <v>55657332</v>
      </c>
      <c r="BB17" s="2">
        <f t="shared" si="3"/>
        <v>24325000</v>
      </c>
      <c r="BC17" s="2"/>
      <c r="BD17" s="2"/>
      <c r="BE17" s="2"/>
      <c r="BF17" s="2">
        <f>BF15-BF16</f>
        <v>20885000</v>
      </c>
      <c r="BG17" s="2"/>
      <c r="BH17" s="2"/>
      <c r="BI17" s="2"/>
      <c r="BJ17" s="2">
        <f>BJ15-BJ16</f>
        <v>14128000</v>
      </c>
      <c r="BK17" s="2">
        <f>BK15-BK16</f>
        <v>56445772</v>
      </c>
      <c r="BL17" s="2"/>
      <c r="BM17" s="2">
        <f>BM15-BM16</f>
        <v>45965658</v>
      </c>
      <c r="BN17" s="2">
        <f>BN15-BN16</f>
        <v>14256000</v>
      </c>
      <c r="BO17" s="2">
        <f>BO15-BO16</f>
        <v>51131657</v>
      </c>
      <c r="BP17" s="2">
        <f>BP15-BP16</f>
        <v>46679816</v>
      </c>
      <c r="BQ17" s="2">
        <f>BQ15-BQ16</f>
        <v>12071000</v>
      </c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2:69" ht="12.75">
      <c r="B18" t="s">
        <v>414</v>
      </c>
      <c r="E18" t="s">
        <v>840</v>
      </c>
      <c r="F18">
        <f>19832845/41500</f>
        <v>477.8998795180723</v>
      </c>
      <c r="R18" s="2">
        <f>SUM(R4:R9)</f>
        <v>780390114</v>
      </c>
      <c r="AH18" t="s">
        <v>13</v>
      </c>
      <c r="AQ18">
        <f>AQ17/AQ15</f>
        <v>0.18277864116276468</v>
      </c>
      <c r="AR18">
        <f>AR17/AR15</f>
        <v>0.2014978995417453</v>
      </c>
      <c r="AS18">
        <f>AS17/AS15</f>
        <v>0.1821589160412139</v>
      </c>
      <c r="AU18">
        <f aca="true" t="shared" si="4" ref="AU18:BB18">AU17/AU15</f>
        <v>0.18060290941289653</v>
      </c>
      <c r="AV18">
        <f t="shared" si="4"/>
        <v>0.18051199121254652</v>
      </c>
      <c r="AW18">
        <f t="shared" si="4"/>
        <v>0.19654536516913185</v>
      </c>
      <c r="AX18">
        <f t="shared" si="4"/>
        <v>0.04355368068066283</v>
      </c>
      <c r="AY18">
        <f t="shared" si="4"/>
        <v>0.2623386578748443</v>
      </c>
      <c r="AZ18">
        <f t="shared" si="4"/>
        <v>0.212422660953111</v>
      </c>
      <c r="BA18">
        <f t="shared" si="4"/>
        <v>0.20870366134767052</v>
      </c>
      <c r="BB18">
        <f t="shared" si="4"/>
        <v>0.10294509735876525</v>
      </c>
      <c r="BF18">
        <f>BF17/BF15</f>
        <v>0.09255853324528787</v>
      </c>
      <c r="BJ18">
        <f>BJ17/BJ15</f>
        <v>0.06701578627808136</v>
      </c>
      <c r="BK18">
        <f>BK17/BK15</f>
        <v>0.23246846445421493</v>
      </c>
      <c r="BM18">
        <f>BM17/BM15</f>
        <v>0.20598741660536316</v>
      </c>
      <c r="BN18">
        <f>BN17/BN15</f>
        <v>0.0697210375992801</v>
      </c>
      <c r="BO18">
        <f>BO17/BO15</f>
        <v>0.21399333088148087</v>
      </c>
      <c r="BP18">
        <f>BP17/BP15</f>
        <v>0.20503809847339619</v>
      </c>
      <c r="BQ18">
        <f>BQ17/BQ15</f>
        <v>0.060756295330659</v>
      </c>
    </row>
    <row r="19" spans="5:17" ht="12.75">
      <c r="E19" t="s">
        <v>1359</v>
      </c>
      <c r="F19">
        <f>29735996/54182</f>
        <v>548.8168764534347</v>
      </c>
      <c r="P19" t="s">
        <v>357</v>
      </c>
      <c r="Q19">
        <f>SUM(Q5:Q7)</f>
        <v>10882</v>
      </c>
    </row>
    <row r="20" spans="5:17" ht="12.75">
      <c r="E20" t="s">
        <v>249</v>
      </c>
      <c r="F20">
        <f>119428809/221300</f>
        <v>539.6692679620425</v>
      </c>
      <c r="P20" t="s">
        <v>358</v>
      </c>
      <c r="Q20">
        <f>SUM(Q8:Q9)</f>
        <v>2662</v>
      </c>
    </row>
    <row r="21" spans="16:17" ht="12.75">
      <c r="P21" t="s">
        <v>1374</v>
      </c>
      <c r="Q21">
        <f>SUM(Q19:Q20)</f>
        <v>13544</v>
      </c>
    </row>
    <row r="22" ht="12.75">
      <c r="Q22">
        <f>Q20/Q21</f>
        <v>0.19654459539279387</v>
      </c>
    </row>
    <row r="23" spans="7:11" ht="12.75">
      <c r="G23" s="2"/>
      <c r="K23" s="2"/>
    </row>
    <row r="26" spans="5:10" ht="12.75">
      <c r="E26">
        <v>1977</v>
      </c>
      <c r="F26">
        <v>1976</v>
      </c>
      <c r="G26">
        <v>1975</v>
      </c>
      <c r="H26">
        <v>1974</v>
      </c>
      <c r="I26">
        <v>1973</v>
      </c>
      <c r="J26">
        <v>1972</v>
      </c>
    </row>
    <row r="27" spans="3:10" ht="12.75">
      <c r="C27" t="s">
        <v>621</v>
      </c>
      <c r="E27" s="2">
        <f>H12</f>
        <v>464.29289236041757</v>
      </c>
      <c r="F27" s="2">
        <f>L12</f>
        <v>464.29289236041757</v>
      </c>
      <c r="G27" s="2">
        <f>P12</f>
        <v>399.8849612529593</v>
      </c>
      <c r="H27">
        <f>V12</f>
        <v>0</v>
      </c>
      <c r="I27">
        <f>Z12</f>
        <v>0</v>
      </c>
      <c r="J27">
        <f>AD12</f>
        <v>0</v>
      </c>
    </row>
    <row r="29" spans="6:12" ht="12.75">
      <c r="F29" t="s">
        <v>185</v>
      </c>
      <c r="G29" t="s">
        <v>1516</v>
      </c>
      <c r="H29" t="s">
        <v>80</v>
      </c>
      <c r="I29" t="s">
        <v>527</v>
      </c>
      <c r="J29" t="s">
        <v>928</v>
      </c>
      <c r="L29" t="s">
        <v>2</v>
      </c>
    </row>
    <row r="30" spans="3:9" ht="12.75">
      <c r="C30" t="s">
        <v>36</v>
      </c>
      <c r="F30">
        <v>279424</v>
      </c>
      <c r="G30">
        <v>1972</v>
      </c>
      <c r="H30">
        <v>502.67</v>
      </c>
      <c r="I30" s="17">
        <v>0.04</v>
      </c>
    </row>
    <row r="31" spans="3:13" ht="12.75">
      <c r="C31" t="s">
        <v>22</v>
      </c>
      <c r="F31">
        <v>295337</v>
      </c>
      <c r="G31">
        <v>1973</v>
      </c>
      <c r="H31">
        <v>551.95</v>
      </c>
      <c r="I31" s="17">
        <v>0.03</v>
      </c>
      <c r="J31" s="15">
        <f>(H31/H30)-1</f>
        <v>0.09803648516919661</v>
      </c>
      <c r="K31">
        <f>((F31*H31)-(F30*H30))/(F31-F30)</f>
        <v>1417.2811581725628</v>
      </c>
      <c r="L31">
        <f>F31-F30</f>
        <v>15913</v>
      </c>
      <c r="M31" s="20"/>
    </row>
    <row r="32" spans="3:13" ht="12.75">
      <c r="C32" t="s">
        <v>23</v>
      </c>
      <c r="F32">
        <v>274036</v>
      </c>
      <c r="G32">
        <v>1974</v>
      </c>
      <c r="H32">
        <v>625.57</v>
      </c>
      <c r="I32" s="17">
        <v>0.06</v>
      </c>
      <c r="J32" s="15">
        <f>(H32/H31)-1</f>
        <v>0.13338164688830512</v>
      </c>
      <c r="K32">
        <f>((F32*H32)-(F31*H31))/(F32-F31)</f>
        <v>-395.1665823200791</v>
      </c>
      <c r="L32">
        <f>F32-F31</f>
        <v>-21301</v>
      </c>
      <c r="M32" s="20"/>
    </row>
    <row r="33" spans="3:13" ht="12.75">
      <c r="C33" t="s">
        <v>32</v>
      </c>
      <c r="F33">
        <v>259288</v>
      </c>
      <c r="G33">
        <v>1975</v>
      </c>
      <c r="H33">
        <v>666.45</v>
      </c>
      <c r="I33" s="17">
        <v>0.11</v>
      </c>
      <c r="J33" s="15">
        <f>(H33/H32)-1</f>
        <v>0.06534840225714156</v>
      </c>
      <c r="K33">
        <f>((F33*H33)-(F32*H32))/(F33-F32)</f>
        <v>-93.15073772715033</v>
      </c>
      <c r="L33">
        <f>F33-F32</f>
        <v>-14748</v>
      </c>
      <c r="M33" s="20"/>
    </row>
    <row r="34" spans="3:13" ht="12.75">
      <c r="C34" t="s">
        <v>33</v>
      </c>
      <c r="F34">
        <v>325932</v>
      </c>
      <c r="G34">
        <v>1976</v>
      </c>
      <c r="H34">
        <v>634.68</v>
      </c>
      <c r="I34" s="17">
        <v>0.09</v>
      </c>
      <c r="J34" s="15">
        <f>(H34/H33)-1</f>
        <v>-0.04767049291019598</v>
      </c>
      <c r="K34">
        <f>((F34*H34)-(F33*H33))/(F34-F33)</f>
        <v>511.074277654402</v>
      </c>
      <c r="L34">
        <f>F34-F33</f>
        <v>66644</v>
      </c>
      <c r="M34" s="20"/>
    </row>
    <row r="35" spans="3:13" ht="12.75">
      <c r="C35" t="s">
        <v>34</v>
      </c>
      <c r="F35">
        <v>330129</v>
      </c>
      <c r="G35">
        <v>1977</v>
      </c>
      <c r="H35">
        <v>634.68</v>
      </c>
      <c r="I35" s="17">
        <v>0.06</v>
      </c>
      <c r="J35" s="15">
        <f>(H35/H34)-1</f>
        <v>0</v>
      </c>
      <c r="K35">
        <f>((F35*H35)-(F34*H34))/(F35-F34)</f>
        <v>634.6799999999948</v>
      </c>
      <c r="L35">
        <f>F35-F34</f>
        <v>4197</v>
      </c>
      <c r="M35" s="20"/>
    </row>
    <row r="38" ht="12.75">
      <c r="G38">
        <f>66644/365</f>
        <v>182.586301369863</v>
      </c>
    </row>
    <row r="41" spans="2:5" ht="12.75">
      <c r="B41" t="s">
        <v>244</v>
      </c>
      <c r="C41" t="s">
        <v>839</v>
      </c>
      <c r="D41" t="s">
        <v>1357</v>
      </c>
      <c r="E41" t="s">
        <v>1373</v>
      </c>
    </row>
    <row r="42" spans="1:13" ht="12.75">
      <c r="A42" t="s">
        <v>1028</v>
      </c>
      <c r="B42" t="s">
        <v>395</v>
      </c>
      <c r="C42">
        <v>1</v>
      </c>
      <c r="D42">
        <v>8</v>
      </c>
      <c r="E42">
        <v>45178</v>
      </c>
      <c r="F42" s="18">
        <f aca="true" t="shared" si="5" ref="F42:F64">E42/$E$63</f>
        <v>0.037130822494811894</v>
      </c>
      <c r="I42" t="s">
        <v>1029</v>
      </c>
      <c r="J42" t="s">
        <v>185</v>
      </c>
      <c r="L42" t="s">
        <v>1382</v>
      </c>
      <c r="M42" t="s">
        <v>183</v>
      </c>
    </row>
    <row r="43" spans="2:13" ht="12.75">
      <c r="B43" t="s">
        <v>908</v>
      </c>
      <c r="C43">
        <v>1</v>
      </c>
      <c r="D43">
        <v>8</v>
      </c>
      <c r="E43">
        <v>2448</v>
      </c>
      <c r="F43" s="18">
        <f t="shared" si="5"/>
        <v>0.0020119583307649635</v>
      </c>
      <c r="I43">
        <v>1977</v>
      </c>
      <c r="J43" s="10">
        <v>10441</v>
      </c>
      <c r="K43" s="20">
        <f aca="true" t="shared" si="6" ref="K43:K48">J43/$J$48*100</f>
        <v>412.1989735491512</v>
      </c>
      <c r="L43" s="16">
        <v>14881999</v>
      </c>
      <c r="M43" s="16">
        <f>L43/J43</f>
        <v>1425.3423043769753</v>
      </c>
    </row>
    <row r="44" spans="2:13" ht="12.75">
      <c r="B44" t="s">
        <v>647</v>
      </c>
      <c r="C44">
        <v>1</v>
      </c>
      <c r="D44">
        <v>8</v>
      </c>
      <c r="E44">
        <v>579951</v>
      </c>
      <c r="F44" s="18">
        <f t="shared" si="5"/>
        <v>0.476649201750601</v>
      </c>
      <c r="I44">
        <v>1976</v>
      </c>
      <c r="J44">
        <v>7403</v>
      </c>
      <c r="K44" s="20">
        <f t="shared" si="6"/>
        <v>292.262139755231</v>
      </c>
      <c r="L44" s="16"/>
      <c r="M44" s="16"/>
    </row>
    <row r="45" spans="2:13" ht="12.75">
      <c r="B45" t="s">
        <v>915</v>
      </c>
      <c r="C45">
        <v>1</v>
      </c>
      <c r="D45">
        <v>8</v>
      </c>
      <c r="E45">
        <v>363158</v>
      </c>
      <c r="F45" s="18">
        <f t="shared" si="5"/>
        <v>0.29847171710945364</v>
      </c>
      <c r="G45" s="18">
        <f>F43+F44+F45</f>
        <v>0.7771328771908196</v>
      </c>
      <c r="H45">
        <f>E43+E44+E45</f>
        <v>945557</v>
      </c>
      <c r="I45">
        <v>1975</v>
      </c>
      <c r="J45">
        <v>6550</v>
      </c>
      <c r="K45" s="20">
        <f t="shared" si="6"/>
        <v>258.5866561389656</v>
      </c>
      <c r="L45" s="16"/>
      <c r="M45" s="16"/>
    </row>
    <row r="46" spans="2:13" ht="12.75">
      <c r="B46" t="s">
        <v>210</v>
      </c>
      <c r="C46">
        <v>1</v>
      </c>
      <c r="D46">
        <v>8</v>
      </c>
      <c r="E46">
        <v>7749</v>
      </c>
      <c r="F46" s="18">
        <f t="shared" si="5"/>
        <v>0.006368735745546446</v>
      </c>
      <c r="G46" t="s">
        <v>18</v>
      </c>
      <c r="I46">
        <v>1974</v>
      </c>
      <c r="J46">
        <v>5837</v>
      </c>
      <c r="K46" s="20">
        <f t="shared" si="6"/>
        <v>230.43821555467824</v>
      </c>
      <c r="L46" s="16">
        <v>5159942</v>
      </c>
      <c r="M46" s="16">
        <f>L46/J46</f>
        <v>884.0058249100565</v>
      </c>
    </row>
    <row r="47" spans="2:11" ht="12.75">
      <c r="B47" t="s">
        <v>1098</v>
      </c>
      <c r="C47">
        <v>1</v>
      </c>
      <c r="D47">
        <v>8</v>
      </c>
      <c r="E47">
        <v>5805</v>
      </c>
      <c r="F47" s="18">
        <f t="shared" si="5"/>
        <v>0.004771004129938976</v>
      </c>
      <c r="I47">
        <v>1973</v>
      </c>
      <c r="J47">
        <v>4464</v>
      </c>
      <c r="K47" s="20">
        <f t="shared" si="6"/>
        <v>176.23371496249507</v>
      </c>
    </row>
    <row r="48" spans="2:11" ht="12.75">
      <c r="B48" t="s">
        <v>1032</v>
      </c>
      <c r="C48">
        <v>1</v>
      </c>
      <c r="D48">
        <v>8</v>
      </c>
      <c r="E48">
        <v>5132</v>
      </c>
      <c r="F48" s="18">
        <f t="shared" si="5"/>
        <v>0.004217879964659228</v>
      </c>
      <c r="I48">
        <v>1972</v>
      </c>
      <c r="J48">
        <v>2533</v>
      </c>
      <c r="K48" s="20">
        <f t="shared" si="6"/>
        <v>100</v>
      </c>
    </row>
    <row r="49" spans="2:9" ht="12.75">
      <c r="B49" t="s">
        <v>847</v>
      </c>
      <c r="C49">
        <v>1</v>
      </c>
      <c r="D49">
        <v>8</v>
      </c>
      <c r="E49">
        <v>427</v>
      </c>
      <c r="F49" s="18">
        <f t="shared" si="5"/>
        <v>0.0003509420781195422</v>
      </c>
      <c r="I49">
        <v>1971</v>
      </c>
    </row>
    <row r="50" spans="2:9" ht="12.75">
      <c r="B50" t="s">
        <v>911</v>
      </c>
      <c r="C50">
        <v>1</v>
      </c>
      <c r="D50">
        <v>8</v>
      </c>
      <c r="E50">
        <v>51294</v>
      </c>
      <c r="F50" s="18">
        <f t="shared" si="5"/>
        <v>0.04215743080811194</v>
      </c>
      <c r="I50">
        <v>1970</v>
      </c>
    </row>
    <row r="51" spans="2:9" ht="12.75">
      <c r="B51" t="s">
        <v>368</v>
      </c>
      <c r="C51">
        <v>1</v>
      </c>
      <c r="D51">
        <v>8</v>
      </c>
      <c r="E51">
        <v>786</v>
      </c>
      <c r="F51" s="18">
        <f t="shared" si="5"/>
        <v>0.0006459964248289466</v>
      </c>
      <c r="I51">
        <v>1969</v>
      </c>
    </row>
    <row r="52" spans="2:9" ht="12.75">
      <c r="B52" t="s">
        <v>657</v>
      </c>
      <c r="C52">
        <v>1</v>
      </c>
      <c r="D52">
        <v>8</v>
      </c>
      <c r="E52">
        <v>2670</v>
      </c>
      <c r="F52" s="18">
        <f t="shared" si="5"/>
        <v>0.0021944153362510018</v>
      </c>
      <c r="I52">
        <v>1968</v>
      </c>
    </row>
    <row r="53" spans="2:6" ht="12.75">
      <c r="B53" t="s">
        <v>341</v>
      </c>
      <c r="C53">
        <v>1</v>
      </c>
      <c r="D53">
        <v>8</v>
      </c>
      <c r="E53">
        <v>1211</v>
      </c>
      <c r="F53" s="18">
        <f t="shared" si="5"/>
        <v>0.0009952947461423082</v>
      </c>
    </row>
    <row r="54" spans="2:6" ht="12.75">
      <c r="B54" t="s">
        <v>770</v>
      </c>
      <c r="C54">
        <v>1</v>
      </c>
      <c r="D54">
        <v>8</v>
      </c>
      <c r="E54">
        <v>9805</v>
      </c>
      <c r="F54" s="18">
        <f t="shared" si="5"/>
        <v>0.008058517742300026</v>
      </c>
    </row>
    <row r="55" spans="2:8" ht="12.75">
      <c r="B55" t="s">
        <v>1385</v>
      </c>
      <c r="C55">
        <v>1</v>
      </c>
      <c r="D55">
        <v>8</v>
      </c>
      <c r="E55">
        <v>4896</v>
      </c>
      <c r="F55" s="18">
        <f t="shared" si="5"/>
        <v>0.004023916661529927</v>
      </c>
      <c r="H55">
        <f>12216649/23248</f>
        <v>525.4924724707502</v>
      </c>
    </row>
    <row r="56" spans="2:8" ht="12.75">
      <c r="B56" t="s">
        <v>742</v>
      </c>
      <c r="C56">
        <v>1</v>
      </c>
      <c r="D56">
        <v>8</v>
      </c>
      <c r="E56">
        <v>3695</v>
      </c>
      <c r="F56" s="18">
        <f t="shared" si="5"/>
        <v>0.003036840699418521</v>
      </c>
      <c r="H56">
        <f>6245221/3535</f>
        <v>1766.682036775106</v>
      </c>
    </row>
    <row r="57" spans="2:8" ht="12.75">
      <c r="B57" t="s">
        <v>1024</v>
      </c>
      <c r="C57">
        <v>1</v>
      </c>
      <c r="D57">
        <v>8</v>
      </c>
      <c r="E57">
        <v>1654</v>
      </c>
      <c r="F57" s="18">
        <f t="shared" si="5"/>
        <v>0.0013593868787112947</v>
      </c>
      <c r="H57">
        <f>7205812/4689</f>
        <v>1536.7481339304757</v>
      </c>
    </row>
    <row r="58" spans="2:6" ht="12.75">
      <c r="B58" t="s">
        <v>1460</v>
      </c>
      <c r="C58">
        <v>1</v>
      </c>
      <c r="D58">
        <v>8</v>
      </c>
      <c r="E58">
        <v>5275</v>
      </c>
      <c r="F58" s="18">
        <f t="shared" si="5"/>
        <v>0.004335408576301136</v>
      </c>
    </row>
    <row r="59" spans="2:8" ht="12.75">
      <c r="B59" t="s">
        <v>773</v>
      </c>
      <c r="C59">
        <v>1</v>
      </c>
      <c r="D59">
        <v>8</v>
      </c>
      <c r="E59">
        <v>1261</v>
      </c>
      <c r="F59" s="18">
        <f t="shared" si="5"/>
        <v>0.0010363886662968214</v>
      </c>
      <c r="H59">
        <f>273519/405</f>
        <v>675.3555555555556</v>
      </c>
    </row>
    <row r="60" spans="2:8" ht="12.75">
      <c r="B60" t="s">
        <v>252</v>
      </c>
      <c r="C60">
        <v>1</v>
      </c>
      <c r="D60">
        <v>8</v>
      </c>
      <c r="E60">
        <v>1453</v>
      </c>
      <c r="F60" s="18">
        <f t="shared" si="5"/>
        <v>0.0011941893196901518</v>
      </c>
      <c r="H60">
        <f>3629977/3015</f>
        <v>1203.9724709784412</v>
      </c>
    </row>
    <row r="61" spans="2:6" ht="12.75">
      <c r="B61" t="s">
        <v>1042</v>
      </c>
      <c r="C61">
        <v>1</v>
      </c>
      <c r="D61">
        <v>8</v>
      </c>
      <c r="E61">
        <v>847</v>
      </c>
      <c r="F61" s="18">
        <f t="shared" si="5"/>
        <v>0.0006961310074174526</v>
      </c>
    </row>
    <row r="62" spans="2:6" ht="12.75">
      <c r="B62" t="s">
        <v>743</v>
      </c>
      <c r="C62">
        <v>1</v>
      </c>
      <c r="D62">
        <v>8</v>
      </c>
      <c r="E62">
        <v>43234</v>
      </c>
      <c r="F62" s="18">
        <f t="shared" si="5"/>
        <v>0.03553309087920442</v>
      </c>
    </row>
    <row r="63" spans="4:6" ht="12.75">
      <c r="D63" t="s">
        <v>1375</v>
      </c>
      <c r="E63">
        <v>1216725</v>
      </c>
      <c r="F63" s="18">
        <f t="shared" si="5"/>
        <v>1</v>
      </c>
    </row>
    <row r="64" ht="12.75">
      <c r="F64" s="18">
        <f t="shared" si="5"/>
        <v>0</v>
      </c>
    </row>
    <row r="65" spans="1:6" ht="12.75">
      <c r="A65" t="s">
        <v>197</v>
      </c>
      <c r="B65" t="s">
        <v>441</v>
      </c>
      <c r="C65">
        <v>2</v>
      </c>
      <c r="D65">
        <v>1</v>
      </c>
      <c r="E65">
        <v>45700</v>
      </c>
      <c r="F65" s="18">
        <f>E65/$E$66</f>
        <v>0.8326349160077251</v>
      </c>
    </row>
    <row r="66" spans="4:6" ht="12.75">
      <c r="D66" t="s">
        <v>1375</v>
      </c>
      <c r="E66">
        <v>54886</v>
      </c>
      <c r="F66" s="18">
        <f>E66/$E$66</f>
        <v>1</v>
      </c>
    </row>
    <row r="67" ht="12.75">
      <c r="F67" s="18">
        <f>E67/$E$66</f>
        <v>0</v>
      </c>
    </row>
    <row r="68" spans="1:6" ht="12.75">
      <c r="A68" t="s">
        <v>992</v>
      </c>
      <c r="B68" t="s">
        <v>441</v>
      </c>
      <c r="C68">
        <v>3</v>
      </c>
      <c r="D68">
        <v>1</v>
      </c>
      <c r="E68">
        <v>136757</v>
      </c>
      <c r="F68" s="18">
        <f>E68/$E$70</f>
        <v>0.5507045032637891</v>
      </c>
    </row>
    <row r="69" spans="2:6" ht="12.75">
      <c r="B69" t="s">
        <v>909</v>
      </c>
      <c r="C69">
        <v>3</v>
      </c>
      <c r="D69">
        <v>1</v>
      </c>
      <c r="E69">
        <v>89964</v>
      </c>
      <c r="F69" s="18">
        <f>E69/$E$70</f>
        <v>0.36227454486149535</v>
      </c>
    </row>
    <row r="70" spans="4:6" ht="12.75">
      <c r="D70" t="s">
        <v>1375</v>
      </c>
      <c r="E70">
        <v>248331</v>
      </c>
      <c r="F70" s="18">
        <f>E70/$E$70</f>
        <v>1</v>
      </c>
    </row>
    <row r="71" spans="2:6" ht="12.75">
      <c r="B71" t="s">
        <v>909</v>
      </c>
      <c r="C71">
        <v>3</v>
      </c>
      <c r="D71">
        <v>8</v>
      </c>
      <c r="E71">
        <v>7495</v>
      </c>
      <c r="F71" s="18">
        <f>E71/$E$73</f>
        <v>0.020498808908435008</v>
      </c>
    </row>
    <row r="72" spans="2:6" ht="12.75">
      <c r="B72" t="s">
        <v>648</v>
      </c>
      <c r="C72">
        <v>3</v>
      </c>
      <c r="D72">
        <v>8</v>
      </c>
      <c r="E72">
        <v>211394</v>
      </c>
      <c r="F72" s="18">
        <f>E72/$E$73</f>
        <v>0.5781621361427232</v>
      </c>
    </row>
    <row r="73" spans="4:6" ht="12.75">
      <c r="D73" t="s">
        <v>1375</v>
      </c>
      <c r="E73">
        <v>365631</v>
      </c>
      <c r="F73" s="18">
        <f>E73/$E$73</f>
        <v>1</v>
      </c>
    </row>
    <row r="74" ht="12.75">
      <c r="F74" s="18">
        <f>E74/$E$73</f>
        <v>0</v>
      </c>
    </row>
    <row r="75" spans="1:6" ht="12.75">
      <c r="A75" t="s">
        <v>82</v>
      </c>
      <c r="B75" t="s">
        <v>909</v>
      </c>
      <c r="C75">
        <v>4</v>
      </c>
      <c r="D75">
        <v>1</v>
      </c>
      <c r="E75">
        <v>14695</v>
      </c>
      <c r="F75" s="18">
        <f>E75/$E$77</f>
        <v>0.7053374292022655</v>
      </c>
    </row>
    <row r="76" spans="2:6" ht="12.75">
      <c r="B76" t="s">
        <v>648</v>
      </c>
      <c r="C76">
        <v>4</v>
      </c>
      <c r="D76">
        <v>1</v>
      </c>
      <c r="E76">
        <v>1533</v>
      </c>
      <c r="F76" s="18">
        <f>E76/$E$77</f>
        <v>0.0735816453873476</v>
      </c>
    </row>
    <row r="77" spans="4:6" ht="12.75">
      <c r="D77" t="s">
        <v>1375</v>
      </c>
      <c r="E77">
        <v>20834</v>
      </c>
      <c r="F77" s="18">
        <f>E77/$E$77</f>
        <v>1</v>
      </c>
    </row>
    <row r="78" spans="2:6" ht="12.75">
      <c r="B78" t="s">
        <v>910</v>
      </c>
      <c r="C78">
        <v>4</v>
      </c>
      <c r="D78">
        <v>8</v>
      </c>
      <c r="E78">
        <v>14408</v>
      </c>
      <c r="F78" s="18">
        <f>E78/$E$81</f>
        <v>0.042618392640577395</v>
      </c>
    </row>
    <row r="79" spans="2:6" ht="12.75">
      <c r="B79" t="s">
        <v>644</v>
      </c>
      <c r="C79">
        <v>4</v>
      </c>
      <c r="D79">
        <v>8</v>
      </c>
      <c r="E79">
        <v>135241</v>
      </c>
      <c r="F79" s="18">
        <f>E79/$E$81</f>
        <v>0.40003845357470347</v>
      </c>
    </row>
    <row r="80" spans="2:6" ht="12.75">
      <c r="B80" t="s">
        <v>915</v>
      </c>
      <c r="C80">
        <v>4</v>
      </c>
      <c r="D80">
        <v>8</v>
      </c>
      <c r="E80">
        <v>186128</v>
      </c>
      <c r="F80" s="18">
        <f>E80/$E$81</f>
        <v>0.5505605348004851</v>
      </c>
    </row>
    <row r="81" spans="4:6" ht="12.75">
      <c r="D81" t="s">
        <v>1375</v>
      </c>
      <c r="E81">
        <v>338070</v>
      </c>
      <c r="F81" s="18">
        <f>E81/$E$81</f>
        <v>1</v>
      </c>
    </row>
    <row r="82" spans="1:6" ht="12.75">
      <c r="A82" t="s">
        <v>294</v>
      </c>
      <c r="B82" t="s">
        <v>441</v>
      </c>
      <c r="C82">
        <v>5</v>
      </c>
      <c r="D82">
        <v>1</v>
      </c>
      <c r="E82">
        <v>266913</v>
      </c>
      <c r="F82" s="18">
        <f>E82/$E$83</f>
        <v>0.9092621674745954</v>
      </c>
    </row>
    <row r="83" spans="4:6" ht="12.75">
      <c r="D83" t="s">
        <v>1375</v>
      </c>
      <c r="E83">
        <v>293549</v>
      </c>
      <c r="F83" s="18">
        <f>E83/$E$83</f>
        <v>1</v>
      </c>
    </row>
    <row r="84" spans="2:6" ht="12.75">
      <c r="B84" t="s">
        <v>441</v>
      </c>
      <c r="C84">
        <v>5</v>
      </c>
      <c r="D84">
        <v>3</v>
      </c>
      <c r="E84">
        <v>20468</v>
      </c>
      <c r="F84" s="18">
        <f>E84/$E$85</f>
        <v>0.8774757781016891</v>
      </c>
    </row>
    <row r="85" spans="4:6" ht="12.75">
      <c r="D85" t="s">
        <v>1375</v>
      </c>
      <c r="E85">
        <v>23326</v>
      </c>
      <c r="F85" s="18">
        <f>E85/$E$85</f>
        <v>1</v>
      </c>
    </row>
    <row r="86" spans="2:6" ht="12.75">
      <c r="B86" t="s">
        <v>441</v>
      </c>
      <c r="C86">
        <v>5</v>
      </c>
      <c r="D86">
        <v>5</v>
      </c>
      <c r="E86">
        <v>15570</v>
      </c>
      <c r="F86" s="18">
        <f>E86/$E$87</f>
        <v>0.5049129292732756</v>
      </c>
    </row>
    <row r="87" spans="4:6" ht="12.75">
      <c r="D87" t="s">
        <v>1375</v>
      </c>
      <c r="E87">
        <v>30837</v>
      </c>
      <c r="F87" s="18">
        <f>E87/$E$87</f>
        <v>1</v>
      </c>
    </row>
    <row r="88" spans="2:6" ht="12.75">
      <c r="B88" t="s">
        <v>441</v>
      </c>
      <c r="C88">
        <v>5</v>
      </c>
      <c r="D88">
        <v>8</v>
      </c>
      <c r="E88">
        <v>9588</v>
      </c>
      <c r="F88" s="18">
        <f>E88/$E$89</f>
        <v>0.034403694414243735</v>
      </c>
    </row>
    <row r="89" spans="4:6" ht="12.75">
      <c r="D89" t="s">
        <v>1375</v>
      </c>
      <c r="E89">
        <v>278691</v>
      </c>
      <c r="F89" s="18">
        <f>E89/$E$89</f>
        <v>1</v>
      </c>
    </row>
    <row r="90" spans="1:6" ht="12.75">
      <c r="A90" t="s">
        <v>725</v>
      </c>
      <c r="B90" t="s">
        <v>441</v>
      </c>
      <c r="C90">
        <v>6</v>
      </c>
      <c r="D90">
        <v>1</v>
      </c>
      <c r="E90">
        <v>137274</v>
      </c>
      <c r="F90" s="18">
        <f>E90/$E$90</f>
        <v>1</v>
      </c>
    </row>
    <row r="91" spans="4:6" ht="12.75">
      <c r="D91" t="s">
        <v>1375</v>
      </c>
      <c r="E91">
        <v>137274</v>
      </c>
      <c r="F91" s="18">
        <f>E91/$E$90</f>
        <v>1</v>
      </c>
    </row>
    <row r="92" spans="2:5" ht="12.75">
      <c r="B92" t="s">
        <v>232</v>
      </c>
      <c r="C92">
        <v>6</v>
      </c>
      <c r="D92">
        <v>6</v>
      </c>
      <c r="E92">
        <v>493081</v>
      </c>
    </row>
    <row r="93" spans="4:5" ht="12.75">
      <c r="D93" t="s">
        <v>1375</v>
      </c>
      <c r="E93">
        <v>501378</v>
      </c>
    </row>
    <row r="94" spans="2:5" ht="12.75">
      <c r="B94" t="s">
        <v>233</v>
      </c>
      <c r="C94">
        <v>6</v>
      </c>
      <c r="D94">
        <v>7</v>
      </c>
      <c r="E94">
        <v>199770</v>
      </c>
    </row>
    <row r="95" spans="4:5" ht="12.75">
      <c r="D95" t="s">
        <v>1375</v>
      </c>
      <c r="E95">
        <v>199970</v>
      </c>
    </row>
    <row r="96" spans="2:5" ht="12.75">
      <c r="B96" t="s">
        <v>441</v>
      </c>
      <c r="C96">
        <v>6</v>
      </c>
      <c r="D96">
        <v>8</v>
      </c>
      <c r="E96">
        <v>531676</v>
      </c>
    </row>
    <row r="97" spans="4:5" ht="12.75">
      <c r="D97" t="s">
        <v>1375</v>
      </c>
      <c r="E97">
        <v>645276</v>
      </c>
    </row>
    <row r="98" spans="1:5" ht="12.75">
      <c r="A98" t="s">
        <v>843</v>
      </c>
      <c r="B98" t="s">
        <v>441</v>
      </c>
      <c r="C98">
        <v>7</v>
      </c>
      <c r="D98">
        <v>1</v>
      </c>
      <c r="E98">
        <v>39582</v>
      </c>
    </row>
    <row r="99" spans="4:5" ht="12.75">
      <c r="D99" t="s">
        <v>1375</v>
      </c>
      <c r="E99">
        <v>41714</v>
      </c>
    </row>
    <row r="100" spans="2:5" ht="12.75">
      <c r="B100" t="s">
        <v>441</v>
      </c>
      <c r="C100">
        <v>7</v>
      </c>
      <c r="D100">
        <v>8</v>
      </c>
      <c r="E100">
        <v>312070</v>
      </c>
    </row>
    <row r="101" spans="4:5" ht="12.75">
      <c r="D101" t="s">
        <v>1375</v>
      </c>
      <c r="E101">
        <v>439507</v>
      </c>
    </row>
    <row r="102" spans="1:5" ht="12.75">
      <c r="A102" t="s">
        <v>329</v>
      </c>
      <c r="B102" t="s">
        <v>441</v>
      </c>
      <c r="C102">
        <v>8</v>
      </c>
      <c r="D102">
        <v>1</v>
      </c>
      <c r="E102">
        <v>36293</v>
      </c>
    </row>
    <row r="105" spans="2:5" ht="12.75">
      <c r="B105" t="s">
        <v>1378</v>
      </c>
      <c r="C105" t="s">
        <v>54</v>
      </c>
      <c r="D105">
        <v>1</v>
      </c>
      <c r="E105">
        <f>E65+E68+E82+E90+E98+E102</f>
        <v>662519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4">
      <selection activeCell="B14" sqref="B14"/>
    </sheetView>
  </sheetViews>
  <sheetFormatPr defaultColWidth="9.140625" defaultRowHeight="12.75"/>
  <cols>
    <col min="1" max="1" width="1.7109375" style="0" customWidth="1"/>
    <col min="3" max="3" width="23.28125" style="0" customWidth="1"/>
  </cols>
  <sheetData>
    <row r="1" spans="1:11" ht="12.75">
      <c r="A1" s="67" t="s">
        <v>1504</v>
      </c>
      <c r="B1" s="67"/>
      <c r="C1" s="67"/>
      <c r="E1" s="6">
        <v>1977</v>
      </c>
      <c r="F1" s="6">
        <v>1976</v>
      </c>
      <c r="G1" s="6">
        <v>1975</v>
      </c>
      <c r="H1" s="6">
        <v>1974</v>
      </c>
      <c r="I1" s="6">
        <v>1973</v>
      </c>
      <c r="J1" s="6">
        <v>1972</v>
      </c>
      <c r="K1" s="6">
        <v>1971</v>
      </c>
    </row>
    <row r="2" spans="3:10" ht="12.75">
      <c r="C2" t="s">
        <v>356</v>
      </c>
      <c r="D2" t="s">
        <v>722</v>
      </c>
      <c r="E2" t="s">
        <v>460</v>
      </c>
      <c r="H2" t="s">
        <v>185</v>
      </c>
      <c r="I2" t="s">
        <v>185</v>
      </c>
      <c r="J2" t="s">
        <v>185</v>
      </c>
    </row>
    <row r="3" spans="2:10" ht="12.75">
      <c r="B3" t="s">
        <v>1112</v>
      </c>
      <c r="D3">
        <v>93</v>
      </c>
      <c r="E3" s="12"/>
      <c r="F3" s="12"/>
      <c r="G3" s="12"/>
      <c r="H3">
        <v>9909</v>
      </c>
      <c r="I3">
        <v>9595</v>
      </c>
      <c r="J3">
        <v>10420</v>
      </c>
    </row>
    <row r="4" spans="2:10" ht="12.75">
      <c r="B4" t="s">
        <v>1196</v>
      </c>
      <c r="D4">
        <v>103</v>
      </c>
      <c r="E4" s="12"/>
      <c r="F4" s="12"/>
      <c r="G4" s="12"/>
      <c r="H4">
        <v>5520</v>
      </c>
      <c r="I4">
        <v>5091</v>
      </c>
      <c r="J4">
        <v>5089</v>
      </c>
    </row>
    <row r="5" spans="2:10" ht="12.75">
      <c r="B5" t="s">
        <v>1256</v>
      </c>
      <c r="D5">
        <v>130</v>
      </c>
      <c r="E5" s="12"/>
      <c r="F5" s="12"/>
      <c r="G5" s="12"/>
      <c r="H5">
        <v>36247</v>
      </c>
      <c r="I5">
        <v>38131</v>
      </c>
      <c r="J5">
        <v>41216</v>
      </c>
    </row>
    <row r="6" spans="2:10" ht="12.75">
      <c r="B6" t="s">
        <v>1275</v>
      </c>
      <c r="D6">
        <v>150</v>
      </c>
      <c r="E6" s="12"/>
      <c r="F6" s="12"/>
      <c r="G6" s="12"/>
      <c r="H6">
        <v>15159</v>
      </c>
      <c r="I6">
        <v>12965</v>
      </c>
      <c r="J6">
        <v>12906</v>
      </c>
    </row>
    <row r="7" spans="2:10" ht="12.75">
      <c r="B7" t="s">
        <v>1293</v>
      </c>
      <c r="D7">
        <v>112</v>
      </c>
      <c r="E7" s="12"/>
      <c r="F7" s="12"/>
      <c r="G7" s="12"/>
      <c r="H7">
        <v>36395</v>
      </c>
      <c r="I7">
        <v>38841</v>
      </c>
      <c r="J7">
        <v>38024</v>
      </c>
    </row>
    <row r="8" spans="2:10" ht="12.75">
      <c r="B8" t="s">
        <v>1329</v>
      </c>
      <c r="D8">
        <v>118</v>
      </c>
      <c r="E8" s="12"/>
      <c r="F8" s="12"/>
      <c r="G8" s="12"/>
      <c r="H8">
        <v>14268</v>
      </c>
      <c r="I8">
        <v>10097</v>
      </c>
      <c r="J8">
        <v>9729</v>
      </c>
    </row>
    <row r="9" spans="2:10" ht="12.75">
      <c r="B9" t="s">
        <v>1310</v>
      </c>
      <c r="D9">
        <v>93</v>
      </c>
      <c r="E9" s="12"/>
      <c r="F9" s="12"/>
      <c r="G9" s="12"/>
      <c r="H9">
        <v>5699</v>
      </c>
      <c r="I9">
        <v>5186</v>
      </c>
      <c r="J9">
        <v>5005</v>
      </c>
    </row>
    <row r="10" spans="2:10" ht="12.75">
      <c r="B10" t="s">
        <v>1318</v>
      </c>
      <c r="D10">
        <v>21</v>
      </c>
      <c r="E10" s="12"/>
      <c r="F10" s="12"/>
      <c r="G10" s="12"/>
      <c r="H10">
        <f>3707+952+923</f>
        <v>5582</v>
      </c>
      <c r="I10">
        <f>3743</f>
        <v>3743</v>
      </c>
      <c r="J10">
        <f>3321+1553+1157</f>
        <v>6031</v>
      </c>
    </row>
    <row r="11" spans="2:10" ht="12.75">
      <c r="B11" t="s">
        <v>1325</v>
      </c>
      <c r="D11">
        <v>22</v>
      </c>
      <c r="E11" s="12"/>
      <c r="F11" s="12"/>
      <c r="G11" s="12"/>
      <c r="H11">
        <v>9399</v>
      </c>
      <c r="I11">
        <f>3743+1421+1127</f>
        <v>6291</v>
      </c>
      <c r="J11">
        <v>9793</v>
      </c>
    </row>
    <row r="12" spans="2:10" ht="12.75">
      <c r="B12" t="s">
        <v>1119</v>
      </c>
      <c r="D12">
        <v>22</v>
      </c>
      <c r="E12" s="12"/>
      <c r="F12" s="12"/>
      <c r="G12" s="12"/>
      <c r="H12">
        <v>1080</v>
      </c>
      <c r="I12">
        <v>1263</v>
      </c>
      <c r="J12">
        <v>1459</v>
      </c>
    </row>
    <row r="13" spans="2:10" ht="12.75">
      <c r="B13" t="s">
        <v>1129</v>
      </c>
      <c r="D13">
        <v>35</v>
      </c>
      <c r="E13" s="12"/>
      <c r="F13" s="12"/>
      <c r="G13" s="12"/>
      <c r="H13">
        <v>840</v>
      </c>
      <c r="I13">
        <v>761</v>
      </c>
      <c r="J13">
        <v>874</v>
      </c>
    </row>
    <row r="14" spans="2:10" ht="12.75">
      <c r="B14" t="s">
        <v>1137</v>
      </c>
      <c r="D14">
        <v>95</v>
      </c>
      <c r="E14" s="12"/>
      <c r="F14" s="12"/>
      <c r="G14" s="12"/>
      <c r="H14">
        <f>5680+1505</f>
        <v>7185</v>
      </c>
      <c r="I14">
        <f>6180+1860</f>
        <v>8040</v>
      </c>
      <c r="J14">
        <f>6287+1668</f>
        <v>7955</v>
      </c>
    </row>
    <row r="15" spans="2:10" ht="12.75">
      <c r="B15" t="s">
        <v>1145</v>
      </c>
      <c r="D15">
        <v>13</v>
      </c>
      <c r="E15" s="12"/>
      <c r="F15" s="12"/>
      <c r="G15" s="12"/>
      <c r="H15">
        <v>306</v>
      </c>
      <c r="I15">
        <v>266</v>
      </c>
      <c r="J15">
        <v>266</v>
      </c>
    </row>
    <row r="16" spans="2:10" ht="12.75">
      <c r="B16" t="s">
        <v>1150</v>
      </c>
      <c r="D16">
        <v>28</v>
      </c>
      <c r="E16" s="12"/>
      <c r="F16" s="12"/>
      <c r="G16" s="12"/>
      <c r="H16">
        <v>5731</v>
      </c>
      <c r="I16">
        <v>4435</v>
      </c>
      <c r="J16">
        <v>4051</v>
      </c>
    </row>
    <row r="17" spans="2:10" ht="12.75">
      <c r="B17" t="s">
        <v>1160</v>
      </c>
      <c r="D17">
        <v>45</v>
      </c>
      <c r="E17" s="12"/>
      <c r="F17" s="12"/>
      <c r="G17" s="12"/>
      <c r="H17">
        <v>2654</v>
      </c>
      <c r="I17">
        <v>2751</v>
      </c>
      <c r="J17">
        <v>2963</v>
      </c>
    </row>
    <row r="18" spans="2:10" ht="12.75">
      <c r="B18" t="s">
        <v>1164</v>
      </c>
      <c r="D18">
        <v>12</v>
      </c>
      <c r="E18" s="12"/>
      <c r="F18" s="12"/>
      <c r="G18" s="12"/>
      <c r="H18">
        <v>1311</v>
      </c>
      <c r="I18">
        <v>1361</v>
      </c>
      <c r="J18">
        <v>1714</v>
      </c>
    </row>
    <row r="19" spans="2:10" ht="12.75">
      <c r="B19" t="s">
        <v>1174</v>
      </c>
      <c r="D19">
        <v>4</v>
      </c>
      <c r="E19" s="12"/>
      <c r="F19" s="12"/>
      <c r="G19" s="12"/>
      <c r="H19">
        <v>416</v>
      </c>
      <c r="I19">
        <v>513</v>
      </c>
      <c r="J19">
        <v>441</v>
      </c>
    </row>
    <row r="20" spans="2:10" ht="12.75">
      <c r="B20" t="s">
        <v>1180</v>
      </c>
      <c r="D20">
        <v>92</v>
      </c>
      <c r="E20" s="12"/>
      <c r="F20" s="12"/>
      <c r="G20" s="12"/>
      <c r="H20">
        <v>36815</v>
      </c>
      <c r="I20">
        <v>35999</v>
      </c>
      <c r="J20">
        <v>35460</v>
      </c>
    </row>
    <row r="21" spans="2:10" ht="12.75">
      <c r="B21" t="s">
        <v>1188</v>
      </c>
      <c r="D21">
        <v>7</v>
      </c>
      <c r="E21" s="12"/>
      <c r="F21" s="12"/>
      <c r="G21" s="12"/>
      <c r="H21">
        <v>15020</v>
      </c>
      <c r="I21">
        <v>13612</v>
      </c>
      <c r="J21">
        <v>14395</v>
      </c>
    </row>
    <row r="22" spans="2:10" ht="12.75">
      <c r="B22" t="s">
        <v>1200</v>
      </c>
      <c r="D22">
        <v>10</v>
      </c>
      <c r="E22" s="12"/>
      <c r="F22" s="12"/>
      <c r="G22" s="12"/>
      <c r="H22">
        <v>111136</v>
      </c>
      <c r="I22">
        <v>122054</v>
      </c>
      <c r="J22">
        <v>112318</v>
      </c>
    </row>
    <row r="23" spans="2:10" ht="12.75">
      <c r="B23" t="s">
        <v>1208</v>
      </c>
      <c r="D23">
        <v>40</v>
      </c>
      <c r="E23" s="12"/>
      <c r="F23" s="12"/>
      <c r="G23" s="12"/>
      <c r="H23">
        <v>26031</v>
      </c>
      <c r="I23">
        <v>27046</v>
      </c>
      <c r="J23">
        <v>27222</v>
      </c>
    </row>
    <row r="24" spans="2:10" ht="12.75">
      <c r="B24" t="s">
        <v>1215</v>
      </c>
      <c r="D24">
        <v>97</v>
      </c>
      <c r="E24" s="12"/>
      <c r="F24" s="12"/>
      <c r="G24" s="12"/>
      <c r="H24">
        <v>3867</v>
      </c>
      <c r="I24">
        <v>3963</v>
      </c>
      <c r="J24">
        <v>3531</v>
      </c>
    </row>
    <row r="25" spans="2:10" ht="12.75">
      <c r="B25" t="s">
        <v>1224</v>
      </c>
      <c r="D25">
        <v>16</v>
      </c>
      <c r="E25" s="12"/>
      <c r="F25" s="12"/>
      <c r="G25" s="12"/>
      <c r="H25">
        <v>968</v>
      </c>
      <c r="I25">
        <v>985</v>
      </c>
      <c r="J25">
        <v>1224</v>
      </c>
    </row>
    <row r="26" spans="2:10" ht="12.75">
      <c r="B26" t="s">
        <v>1229</v>
      </c>
      <c r="D26">
        <v>9</v>
      </c>
      <c r="E26" s="12"/>
      <c r="F26" s="12"/>
      <c r="G26" s="12"/>
      <c r="H26">
        <v>270</v>
      </c>
      <c r="I26">
        <v>721</v>
      </c>
      <c r="J26">
        <v>655</v>
      </c>
    </row>
    <row r="27" spans="2:10" ht="12.75">
      <c r="B27" t="s">
        <v>737</v>
      </c>
      <c r="D27">
        <v>0</v>
      </c>
      <c r="H27">
        <v>186</v>
      </c>
      <c r="I27">
        <v>187</v>
      </c>
      <c r="J27">
        <v>133</v>
      </c>
    </row>
    <row r="28" spans="2:10" ht="12.75">
      <c r="B28" t="s">
        <v>1234</v>
      </c>
      <c r="D28">
        <v>72</v>
      </c>
      <c r="E28" s="12"/>
      <c r="F28" s="12"/>
      <c r="G28" s="12"/>
      <c r="H28">
        <v>3223</v>
      </c>
      <c r="I28">
        <v>3567</v>
      </c>
      <c r="J28">
        <v>3933</v>
      </c>
    </row>
    <row r="29" spans="2:10" ht="12.75">
      <c r="B29" t="s">
        <v>1237</v>
      </c>
      <c r="D29">
        <v>49</v>
      </c>
      <c r="E29" s="12"/>
      <c r="F29" s="12"/>
      <c r="G29" s="12"/>
      <c r="H29">
        <v>2676</v>
      </c>
      <c r="I29">
        <v>3060</v>
      </c>
      <c r="J29">
        <v>2709</v>
      </c>
    </row>
    <row r="30" spans="2:10" ht="12.75">
      <c r="B30" t="s">
        <v>1242</v>
      </c>
      <c r="D30">
        <v>37</v>
      </c>
      <c r="E30" s="12"/>
      <c r="F30" s="12"/>
      <c r="G30" s="12"/>
      <c r="H30">
        <v>2358</v>
      </c>
      <c r="I30">
        <v>2349</v>
      </c>
      <c r="J30">
        <v>2125</v>
      </c>
    </row>
    <row r="31" spans="2:10" ht="12.75">
      <c r="B31" t="s">
        <v>1245</v>
      </c>
      <c r="D31">
        <v>36</v>
      </c>
      <c r="E31" s="12"/>
      <c r="F31" s="12"/>
      <c r="G31" s="12"/>
      <c r="H31">
        <v>11390</v>
      </c>
      <c r="I31">
        <v>8922</v>
      </c>
      <c r="J31">
        <v>7904</v>
      </c>
    </row>
    <row r="32" spans="3:7" ht="12.75">
      <c r="C32" t="s">
        <v>721</v>
      </c>
      <c r="D32">
        <f>SUM(D3:D31)</f>
        <v>1561</v>
      </c>
      <c r="E32" s="12"/>
      <c r="F32" s="12"/>
      <c r="G32" s="12"/>
    </row>
    <row r="33" spans="8:10" ht="12.75">
      <c r="H33">
        <f>SUM(H3:H32)</f>
        <v>371641</v>
      </c>
      <c r="I33">
        <f>SUM(I3:I32)</f>
        <v>371795</v>
      </c>
      <c r="J33">
        <f>SUM(J3:J32)</f>
        <v>369545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97"/>
  <sheetViews>
    <sheetView workbookViewId="0" topLeftCell="A1">
      <pane xSplit="3" ySplit="1" topLeftCell="F2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8" sqref="J208"/>
    </sheetView>
  </sheetViews>
  <sheetFormatPr defaultColWidth="9.140625" defaultRowHeight="12.75"/>
  <cols>
    <col min="1" max="1" width="1.1484375" style="0" customWidth="1"/>
    <col min="3" max="3" width="28.7109375" style="0" customWidth="1"/>
    <col min="5" max="5" width="14.8515625" style="0" customWidth="1"/>
    <col min="6" max="7" width="11.8515625" style="0" customWidth="1"/>
    <col min="8" max="8" width="10.421875" style="0" customWidth="1"/>
    <col min="9" max="9" width="9.00390625" style="0" customWidth="1"/>
    <col min="10" max="10" width="13.7109375" style="0" customWidth="1"/>
    <col min="11" max="11" width="12.8515625" style="0" customWidth="1"/>
    <col min="12" max="12" width="9.7109375" style="0" customWidth="1"/>
    <col min="13" max="13" width="8.421875" style="0" customWidth="1"/>
    <col min="14" max="14" width="13.7109375" style="0" customWidth="1"/>
    <col min="15" max="15" width="14.140625" style="0" customWidth="1"/>
    <col min="16" max="16" width="12.7109375" style="0" customWidth="1"/>
    <col min="17" max="17" width="12.57421875" style="0" customWidth="1"/>
    <col min="18" max="18" width="12.140625" style="0" customWidth="1"/>
    <col min="19" max="20" width="11.57421875" style="0" customWidth="1"/>
    <col min="21" max="21" width="12.28125" style="0" customWidth="1"/>
  </cols>
  <sheetData>
    <row r="1" spans="1:36" ht="51">
      <c r="A1" s="67" t="s">
        <v>1504</v>
      </c>
      <c r="B1" s="67"/>
      <c r="C1" s="67"/>
      <c r="E1" s="6">
        <v>1977</v>
      </c>
      <c r="F1" s="6">
        <v>1976</v>
      </c>
      <c r="G1" s="6">
        <v>1975</v>
      </c>
      <c r="H1" s="39" t="s">
        <v>35</v>
      </c>
      <c r="I1" s="39" t="s">
        <v>12</v>
      </c>
      <c r="J1" s="39" t="s">
        <v>31</v>
      </c>
      <c r="K1" s="39" t="s">
        <v>25</v>
      </c>
      <c r="L1" s="39" t="s">
        <v>24</v>
      </c>
      <c r="M1" s="39" t="s">
        <v>5</v>
      </c>
      <c r="N1" s="6">
        <v>1973</v>
      </c>
      <c r="O1" s="6">
        <v>1972</v>
      </c>
      <c r="P1" s="6">
        <v>1971</v>
      </c>
      <c r="Q1" s="6">
        <v>1970</v>
      </c>
      <c r="R1" s="6">
        <v>1969</v>
      </c>
      <c r="S1" s="6">
        <v>1968</v>
      </c>
      <c r="T1" s="6">
        <v>1967</v>
      </c>
      <c r="U1" s="6">
        <v>1966</v>
      </c>
      <c r="V1" s="6">
        <v>1965</v>
      </c>
      <c r="W1" s="6">
        <v>1964</v>
      </c>
      <c r="X1" s="6">
        <v>1963</v>
      </c>
      <c r="Y1" s="6">
        <v>1962</v>
      </c>
      <c r="Z1" s="6">
        <v>1961</v>
      </c>
      <c r="AA1" s="6">
        <v>1960</v>
      </c>
      <c r="AB1" s="6">
        <v>1959</v>
      </c>
      <c r="AC1" s="6">
        <v>1958</v>
      </c>
      <c r="AD1" s="6">
        <v>1957</v>
      </c>
      <c r="AE1" s="6">
        <v>1956</v>
      </c>
      <c r="AF1" s="6">
        <v>1955</v>
      </c>
      <c r="AG1" s="6">
        <v>1954</v>
      </c>
      <c r="AH1" s="6">
        <v>1953</v>
      </c>
      <c r="AI1" s="6">
        <v>1952</v>
      </c>
      <c r="AJ1" s="6">
        <v>1951</v>
      </c>
    </row>
    <row r="2" spans="3:16" ht="12.75">
      <c r="C2" t="s">
        <v>356</v>
      </c>
      <c r="D2" t="s">
        <v>722</v>
      </c>
      <c r="E2" t="s">
        <v>460</v>
      </c>
      <c r="K2" t="s">
        <v>460</v>
      </c>
      <c r="N2" t="s">
        <v>460</v>
      </c>
      <c r="O2" t="s">
        <v>460</v>
      </c>
      <c r="P2" t="s">
        <v>460</v>
      </c>
    </row>
    <row r="3" spans="2:21" ht="12.75">
      <c r="B3" t="s">
        <v>1112</v>
      </c>
      <c r="D3">
        <v>93</v>
      </c>
      <c r="E3" s="12">
        <f>E56</f>
        <v>3033996</v>
      </c>
      <c r="F3" s="12">
        <f>F56</f>
        <v>3078126</v>
      </c>
      <c r="G3" s="12">
        <f>G56</f>
        <v>2729013</v>
      </c>
      <c r="H3" s="16">
        <v>7042890</v>
      </c>
      <c r="I3" s="40">
        <f aca="true" t="shared" si="0" ref="I3:I26">E3/H3</f>
        <v>0.4307884973356108</v>
      </c>
      <c r="J3" s="40"/>
      <c r="K3" s="12">
        <v>3114852</v>
      </c>
      <c r="L3" s="12"/>
      <c r="M3" s="12"/>
      <c r="N3" s="21">
        <v>2608035</v>
      </c>
      <c r="O3" s="12">
        <v>2556022</v>
      </c>
      <c r="P3" s="12">
        <f aca="true" t="shared" si="1" ref="P3:U3">P56*$I$3</f>
        <v>2134286.4691216247</v>
      </c>
      <c r="Q3" s="12">
        <f t="shared" si="1"/>
        <v>2066617.7811716497</v>
      </c>
      <c r="R3" s="12">
        <f t="shared" si="1"/>
        <v>1867472.4438348461</v>
      </c>
      <c r="S3" s="12">
        <f t="shared" si="1"/>
        <v>1703430.7687804296</v>
      </c>
      <c r="T3" s="12">
        <f t="shared" si="1"/>
        <v>1673603.8348019067</v>
      </c>
      <c r="U3" s="12">
        <f t="shared" si="1"/>
        <v>1523865.6302245243</v>
      </c>
    </row>
    <row r="4" spans="2:21" ht="12.75">
      <c r="B4" t="s">
        <v>1196</v>
      </c>
      <c r="D4">
        <v>103</v>
      </c>
      <c r="E4" s="12">
        <f>E73</f>
        <v>1407534</v>
      </c>
      <c r="F4" s="12">
        <f>F73</f>
        <v>1286039</v>
      </c>
      <c r="G4" s="12">
        <f>G73</f>
        <v>1059257</v>
      </c>
      <c r="H4" s="16">
        <v>3231478</v>
      </c>
      <c r="I4" s="40">
        <f t="shared" si="0"/>
        <v>0.4355697300120874</v>
      </c>
      <c r="J4" s="40"/>
      <c r="K4" s="12">
        <v>1793673</v>
      </c>
      <c r="L4" s="12"/>
      <c r="M4" s="12"/>
      <c r="N4" s="21">
        <v>1489492</v>
      </c>
      <c r="O4" s="12">
        <v>1348337</v>
      </c>
      <c r="P4" s="12">
        <f aca="true" t="shared" si="2" ref="P4:U4">P73*$I$4</f>
        <v>628629.043724265</v>
      </c>
      <c r="Q4" s="12">
        <f t="shared" si="2"/>
        <v>631567.8326926564</v>
      </c>
      <c r="R4" s="12">
        <f t="shared" si="2"/>
        <v>718587.6956333914</v>
      </c>
      <c r="S4" s="12">
        <f t="shared" si="2"/>
        <v>707158.7814876041</v>
      </c>
      <c r="T4" s="12">
        <f t="shared" si="2"/>
        <v>672232.622686585</v>
      </c>
      <c r="U4" s="12">
        <f t="shared" si="2"/>
        <v>684435.5442426036</v>
      </c>
    </row>
    <row r="5" spans="2:21" ht="12.75">
      <c r="B5" t="s">
        <v>1256</v>
      </c>
      <c r="D5">
        <v>130</v>
      </c>
      <c r="E5" s="12">
        <f>E92</f>
        <v>11802311</v>
      </c>
      <c r="F5" s="12">
        <f>F92</f>
        <v>11559225</v>
      </c>
      <c r="G5" s="12">
        <f>G92</f>
        <v>11045226</v>
      </c>
      <c r="H5" s="16">
        <v>25362349</v>
      </c>
      <c r="I5" s="40">
        <f t="shared" si="0"/>
        <v>0.4653477089208101</v>
      </c>
      <c r="J5" s="40"/>
      <c r="K5" s="12">
        <v>10960274</v>
      </c>
      <c r="L5" s="12"/>
      <c r="M5" s="12"/>
      <c r="N5" s="21">
        <v>9170875</v>
      </c>
      <c r="O5" s="12">
        <v>9295188</v>
      </c>
      <c r="P5" s="12">
        <f aca="true" t="shared" si="3" ref="P5:U5">P92*$I$5</f>
        <v>6247831.864908806</v>
      </c>
      <c r="Q5" s="12">
        <f t="shared" si="3"/>
        <v>5397925.462812928</v>
      </c>
      <c r="R5" s="12">
        <f t="shared" si="3"/>
        <v>5137652.301084138</v>
      </c>
      <c r="S5" s="12">
        <f t="shared" si="3"/>
        <v>4950267.0163513245</v>
      </c>
      <c r="T5" s="12">
        <f t="shared" si="3"/>
        <v>4786844.811889388</v>
      </c>
      <c r="U5" s="12">
        <f t="shared" si="3"/>
        <v>4904552.653470071</v>
      </c>
    </row>
    <row r="6" spans="2:21" ht="12.75">
      <c r="B6" t="s">
        <v>1275</v>
      </c>
      <c r="D6">
        <v>150</v>
      </c>
      <c r="E6" s="12">
        <f>E111</f>
        <v>4200200</v>
      </c>
      <c r="F6" s="12">
        <f>F111</f>
        <v>3940315</v>
      </c>
      <c r="G6" s="12">
        <f>G111</f>
        <v>3884405</v>
      </c>
      <c r="H6" s="16">
        <v>7994071</v>
      </c>
      <c r="I6" s="40">
        <f t="shared" si="0"/>
        <v>0.5254143977455291</v>
      </c>
      <c r="J6" s="40"/>
      <c r="K6" s="12">
        <v>4562444</v>
      </c>
      <c r="L6" s="12"/>
      <c r="M6" s="12"/>
      <c r="N6" s="21">
        <v>3295827</v>
      </c>
      <c r="O6" s="12">
        <v>3061813</v>
      </c>
      <c r="P6" s="12">
        <f aca="true" t="shared" si="4" ref="P6:U6">P111*$I$6</f>
        <v>2922723.7211678503</v>
      </c>
      <c r="Q6" s="12">
        <f t="shared" si="4"/>
        <v>2969993.1528754244</v>
      </c>
      <c r="R6" s="12">
        <f t="shared" si="4"/>
        <v>3189935.2976724873</v>
      </c>
      <c r="S6" s="12">
        <f t="shared" si="4"/>
        <v>2982765.4514702205</v>
      </c>
      <c r="T6" s="12">
        <f t="shared" si="4"/>
        <v>2613504.212734663</v>
      </c>
      <c r="U6" s="12">
        <f t="shared" si="4"/>
        <v>3027872.2775166743</v>
      </c>
    </row>
    <row r="7" spans="2:21" ht="12.75">
      <c r="B7" t="s">
        <v>1293</v>
      </c>
      <c r="D7">
        <v>112</v>
      </c>
      <c r="E7" s="12">
        <f>E138</f>
        <v>10509312</v>
      </c>
      <c r="F7" s="12">
        <f>F138</f>
        <v>9774488</v>
      </c>
      <c r="G7" s="12">
        <f>G138</f>
        <v>9428825</v>
      </c>
      <c r="H7" s="16">
        <v>23186223</v>
      </c>
      <c r="I7" s="40">
        <f t="shared" si="0"/>
        <v>0.4532567464739729</v>
      </c>
      <c r="J7" s="40"/>
      <c r="K7" s="12">
        <v>9267022</v>
      </c>
      <c r="L7" s="12"/>
      <c r="M7" s="12"/>
      <c r="N7" s="21">
        <v>8611943</v>
      </c>
      <c r="O7" s="12">
        <v>8044531</v>
      </c>
      <c r="P7" s="12">
        <f aca="true" t="shared" si="5" ref="P7:U7">P138*$I$7</f>
        <v>6341411.797379158</v>
      </c>
      <c r="Q7" s="12">
        <f t="shared" si="5"/>
        <v>5135996.783198712</v>
      </c>
      <c r="R7" s="12">
        <f t="shared" si="5"/>
        <v>4655432.677519922</v>
      </c>
      <c r="S7" s="12">
        <f t="shared" si="5"/>
        <v>4442306.822760395</v>
      </c>
      <c r="T7" s="12">
        <f t="shared" si="5"/>
        <v>4337905.02354782</v>
      </c>
      <c r="U7" s="12">
        <f t="shared" si="5"/>
        <v>4080803.7459886414</v>
      </c>
    </row>
    <row r="8" spans="2:21" ht="12.75">
      <c r="B8" t="s">
        <v>1329</v>
      </c>
      <c r="D8">
        <v>118</v>
      </c>
      <c r="E8" s="12">
        <f>E161</f>
        <v>2008757</v>
      </c>
      <c r="F8" s="12">
        <f>F161</f>
        <v>4926228</v>
      </c>
      <c r="G8" s="12">
        <f>G161</f>
        <v>2174891</v>
      </c>
      <c r="H8" s="16">
        <v>5320085</v>
      </c>
      <c r="I8" s="40">
        <f t="shared" si="0"/>
        <v>0.37757986949456634</v>
      </c>
      <c r="J8" s="40"/>
      <c r="K8" s="12">
        <v>3911874</v>
      </c>
      <c r="L8" s="12"/>
      <c r="M8" s="12"/>
      <c r="N8" s="21">
        <v>2482095</v>
      </c>
      <c r="O8" s="12">
        <v>2061413</v>
      </c>
      <c r="P8" s="12">
        <f aca="true" t="shared" si="6" ref="P8:U8">P161*$I$8</f>
        <v>622273.5245594761</v>
      </c>
      <c r="Q8" s="12">
        <f t="shared" si="6"/>
        <v>679415.7068490447</v>
      </c>
      <c r="R8" s="12">
        <f t="shared" si="6"/>
        <v>557972.4279442903</v>
      </c>
      <c r="S8" s="12">
        <f t="shared" si="6"/>
        <v>529756.6394567004</v>
      </c>
      <c r="T8" s="12">
        <f t="shared" si="6"/>
        <v>508597.4411500944</v>
      </c>
      <c r="U8" s="12">
        <f t="shared" si="6"/>
        <v>479875.69563738175</v>
      </c>
    </row>
    <row r="9" spans="2:21" ht="12.75">
      <c r="B9" t="s">
        <v>1310</v>
      </c>
      <c r="D9">
        <v>93</v>
      </c>
      <c r="E9" s="12">
        <f>E181</f>
        <v>2068042</v>
      </c>
      <c r="F9" s="12">
        <f>F181</f>
        <v>1205393</v>
      </c>
      <c r="G9" s="12">
        <f>G181</f>
        <v>1379681</v>
      </c>
      <c r="H9" s="16">
        <v>2977831</v>
      </c>
      <c r="I9" s="40">
        <f t="shared" si="0"/>
        <v>0.6944793038960236</v>
      </c>
      <c r="J9" s="40"/>
      <c r="K9" s="12">
        <v>1698176</v>
      </c>
      <c r="L9" s="12">
        <v>2458607</v>
      </c>
      <c r="M9" s="40">
        <f>K9/L9</f>
        <v>0.6907065667672792</v>
      </c>
      <c r="N9" s="21">
        <v>1334126</v>
      </c>
      <c r="O9" s="12">
        <v>1307165</v>
      </c>
      <c r="P9" s="12">
        <f aca="true" t="shared" si="7" ref="P9:U9">P181*$I$9</f>
        <v>1270615.8620116455</v>
      </c>
      <c r="Q9" s="12">
        <f t="shared" si="7"/>
        <v>1353377.6551362383</v>
      </c>
      <c r="R9" s="12">
        <f t="shared" si="7"/>
        <v>1244785.3987825366</v>
      </c>
      <c r="S9" s="12">
        <f t="shared" si="7"/>
        <v>1049780.4716036606</v>
      </c>
      <c r="T9" s="12">
        <f t="shared" si="7"/>
        <v>1068472.382068022</v>
      </c>
      <c r="U9" s="12">
        <f t="shared" si="7"/>
        <v>1017489.961889711</v>
      </c>
    </row>
    <row r="10" spans="2:21" ht="12.75">
      <c r="B10" t="s">
        <v>1318</v>
      </c>
      <c r="D10">
        <v>21</v>
      </c>
      <c r="E10" s="12">
        <f>E188</f>
        <v>1512350</v>
      </c>
      <c r="F10" s="12">
        <f>F188</f>
        <v>1630954</v>
      </c>
      <c r="G10" s="12">
        <f>G188</f>
        <v>1327676</v>
      </c>
      <c r="H10" s="16">
        <v>3139181</v>
      </c>
      <c r="I10" s="40">
        <f t="shared" si="0"/>
        <v>0.4817657854070855</v>
      </c>
      <c r="J10" s="40"/>
      <c r="K10" s="12">
        <f>289806+282932+1128362</f>
        <v>1701100</v>
      </c>
      <c r="L10" s="12"/>
      <c r="M10" s="12"/>
      <c r="N10" s="21">
        <f>1007532+349178+31568</f>
        <v>1388278</v>
      </c>
      <c r="O10" s="12">
        <f>821418+341185+326310</f>
        <v>1488913</v>
      </c>
      <c r="P10" s="12">
        <f aca="true" t="shared" si="8" ref="P10:U10">P188*$I$10</f>
        <v>1420592.4067455812</v>
      </c>
      <c r="Q10" s="12">
        <f t="shared" si="8"/>
        <v>1352901.9050669586</v>
      </c>
      <c r="R10" s="12">
        <f t="shared" si="8"/>
        <v>1463960.9627479268</v>
      </c>
      <c r="S10" s="12">
        <f t="shared" si="8"/>
        <v>1314733.5289522968</v>
      </c>
      <c r="T10" s="12">
        <f t="shared" si="8"/>
        <v>1306796.4376377151</v>
      </c>
      <c r="U10" s="12">
        <f t="shared" si="8"/>
        <v>1256724.1107314297</v>
      </c>
    </row>
    <row r="11" spans="2:21" ht="12.75">
      <c r="B11" t="s">
        <v>1325</v>
      </c>
      <c r="D11">
        <v>22</v>
      </c>
      <c r="E11" s="12">
        <f>E193</f>
        <v>4342842</v>
      </c>
      <c r="F11" s="12">
        <f>F193</f>
        <v>3752826</v>
      </c>
      <c r="G11" s="12">
        <f>G193</f>
        <v>3555352</v>
      </c>
      <c r="H11" s="16">
        <v>8102003</v>
      </c>
      <c r="I11" s="40">
        <f t="shared" si="0"/>
        <v>0.5360207839962537</v>
      </c>
      <c r="J11" s="40"/>
      <c r="K11" s="12">
        <v>3086778</v>
      </c>
      <c r="L11" s="12">
        <v>5576708</v>
      </c>
      <c r="M11" s="40">
        <f>K11/L11</f>
        <v>0.553512574084926</v>
      </c>
      <c r="N11" s="21">
        <v>2717392</v>
      </c>
      <c r="O11" s="12">
        <v>2369652</v>
      </c>
      <c r="P11" s="12">
        <f aca="true" t="shared" si="9" ref="P11:U11">P193*$I$11</f>
        <v>2353616.3405530704</v>
      </c>
      <c r="Q11" s="12">
        <f t="shared" si="9"/>
        <v>1981077.0714886182</v>
      </c>
      <c r="R11" s="12">
        <f t="shared" si="9"/>
        <v>1990869.0991706618</v>
      </c>
      <c r="S11" s="12">
        <f t="shared" si="9"/>
        <v>1863252.1988752657</v>
      </c>
      <c r="T11" s="12">
        <f t="shared" si="9"/>
        <v>1976109.766883325</v>
      </c>
      <c r="U11" s="12">
        <f t="shared" si="9"/>
        <v>1593394.6792554879</v>
      </c>
    </row>
    <row r="12" spans="2:21" ht="12.75">
      <c r="B12" t="s">
        <v>1119</v>
      </c>
      <c r="D12">
        <v>22</v>
      </c>
      <c r="E12" s="12">
        <f>E201</f>
        <v>99697</v>
      </c>
      <c r="F12" s="12">
        <f>F201</f>
        <v>244388</v>
      </c>
      <c r="G12" s="12">
        <f>G201</f>
        <v>24549</v>
      </c>
      <c r="H12" s="16">
        <v>112161</v>
      </c>
      <c r="I12" s="40">
        <f t="shared" si="0"/>
        <v>0.8888740292971711</v>
      </c>
      <c r="J12" s="40"/>
      <c r="K12" s="12">
        <v>224426</v>
      </c>
      <c r="L12" s="12">
        <v>425345</v>
      </c>
      <c r="M12" s="40">
        <f>K12/L12</f>
        <v>0.5276328627349564</v>
      </c>
      <c r="N12" s="21">
        <v>300242</v>
      </c>
      <c r="O12" s="12">
        <v>378785</v>
      </c>
      <c r="P12" s="12">
        <f aca="true" t="shared" si="10" ref="P12:U12">P201*$I$12</f>
        <v>214247.97390358502</v>
      </c>
      <c r="Q12" s="12">
        <f t="shared" si="10"/>
        <v>294256.4141546527</v>
      </c>
      <c r="R12" s="12">
        <f t="shared" si="10"/>
        <v>135695.50931250612</v>
      </c>
      <c r="S12" s="12">
        <f t="shared" si="10"/>
        <v>124714.35955456889</v>
      </c>
      <c r="T12" s="12">
        <f t="shared" si="10"/>
        <v>220287.87293265932</v>
      </c>
      <c r="U12" s="12">
        <f t="shared" si="10"/>
        <v>242032.398311356</v>
      </c>
    </row>
    <row r="13" spans="2:21" ht="12.75">
      <c r="B13" t="s">
        <v>1129</v>
      </c>
      <c r="D13">
        <v>35</v>
      </c>
      <c r="E13" s="12">
        <f>E207</f>
        <v>286043</v>
      </c>
      <c r="F13" s="12">
        <f>F207</f>
        <v>354003</v>
      </c>
      <c r="G13" s="12">
        <f>G207</f>
        <v>229596</v>
      </c>
      <c r="H13" s="16">
        <v>663859</v>
      </c>
      <c r="I13" s="40">
        <f t="shared" si="0"/>
        <v>0.43087914752982187</v>
      </c>
      <c r="J13" s="40"/>
      <c r="K13" s="12">
        <v>236613</v>
      </c>
      <c r="L13" s="12"/>
      <c r="M13" s="12"/>
      <c r="N13" s="21">
        <v>177626</v>
      </c>
      <c r="O13" s="12">
        <v>197557</v>
      </c>
      <c r="P13" s="12">
        <f aca="true" t="shared" si="11" ref="P13:U13">P207*$I$13</f>
        <v>158945.7160948334</v>
      </c>
      <c r="Q13" s="12">
        <f t="shared" si="11"/>
        <v>157849.99042266505</v>
      </c>
      <c r="R13" s="12">
        <f t="shared" si="11"/>
        <v>144615.53740628657</v>
      </c>
      <c r="S13" s="12">
        <f t="shared" si="11"/>
        <v>123023.75244441968</v>
      </c>
      <c r="T13" s="12">
        <f t="shared" si="11"/>
        <v>128412.75794257516</v>
      </c>
      <c r="U13" s="12">
        <f t="shared" si="11"/>
        <v>139466.10071415768</v>
      </c>
    </row>
    <row r="14" spans="2:21" ht="12.75">
      <c r="B14" t="s">
        <v>1137</v>
      </c>
      <c r="D14">
        <v>95</v>
      </c>
      <c r="E14" s="12">
        <f>E228</f>
        <v>1851110</v>
      </c>
      <c r="F14" s="12">
        <f>F228</f>
        <v>1893210</v>
      </c>
      <c r="G14" s="12">
        <f>G228</f>
        <v>1888341</v>
      </c>
      <c r="H14" s="16">
        <f>798566+3771877</f>
        <v>4570443</v>
      </c>
      <c r="I14" s="40">
        <f t="shared" si="0"/>
        <v>0.4050176317700494</v>
      </c>
      <c r="J14" s="40"/>
      <c r="K14" s="12">
        <f>1890680+345920</f>
        <v>2236600</v>
      </c>
      <c r="L14" s="12">
        <v>918894</v>
      </c>
      <c r="M14" s="40"/>
      <c r="N14" s="21">
        <f>2005262+465022</f>
        <v>2470284</v>
      </c>
      <c r="O14" s="12">
        <f>1829366+383936</f>
        <v>2213302</v>
      </c>
      <c r="P14" s="12">
        <f aca="true" t="shared" si="12" ref="P14:U14">P228*$I$14</f>
        <v>2012399.3614645232</v>
      </c>
      <c r="Q14" s="12">
        <f t="shared" si="12"/>
        <v>1800184.703051761</v>
      </c>
      <c r="R14" s="12">
        <f t="shared" si="12"/>
        <v>1859176.3311543323</v>
      </c>
      <c r="S14" s="12">
        <f t="shared" si="12"/>
        <v>1726756.2214647464</v>
      </c>
      <c r="T14" s="12">
        <f t="shared" si="12"/>
        <v>1661637.081611126</v>
      </c>
      <c r="U14" s="12">
        <f t="shared" si="12"/>
        <v>1728025.1417050818</v>
      </c>
    </row>
    <row r="15" spans="2:21" ht="12.75">
      <c r="B15" t="s">
        <v>1145</v>
      </c>
      <c r="D15">
        <v>13</v>
      </c>
      <c r="E15" s="12">
        <f>E234</f>
        <v>56659</v>
      </c>
      <c r="F15" s="12">
        <f>F234</f>
        <v>3876</v>
      </c>
      <c r="G15" s="12">
        <f>G234</f>
        <v>21060</v>
      </c>
      <c r="H15" s="16">
        <v>56659</v>
      </c>
      <c r="I15" s="40">
        <f t="shared" si="0"/>
        <v>1</v>
      </c>
      <c r="J15" s="40"/>
      <c r="K15" s="12">
        <v>100620</v>
      </c>
      <c r="L15" s="12">
        <v>192023</v>
      </c>
      <c r="M15" s="40">
        <f aca="true" t="shared" si="13" ref="M15:M20">K15/L15</f>
        <v>0.5239997291991063</v>
      </c>
      <c r="N15" s="21">
        <v>70589</v>
      </c>
      <c r="O15" s="12">
        <v>66591</v>
      </c>
      <c r="P15" s="12">
        <f aca="true" t="shared" si="14" ref="P15:U15">P234*$M$15</f>
        <v>95349.08672398618</v>
      </c>
      <c r="Q15" s="12">
        <f t="shared" si="14"/>
        <v>109133.94760002707</v>
      </c>
      <c r="R15" s="12">
        <f t="shared" si="14"/>
        <v>113184.98950646537</v>
      </c>
      <c r="S15" s="12">
        <f t="shared" si="14"/>
        <v>111396.05443097961</v>
      </c>
      <c r="T15" s="12">
        <f t="shared" si="14"/>
        <v>99788.9364294902</v>
      </c>
      <c r="U15" s="12">
        <f t="shared" si="14"/>
        <v>150329.75831020242</v>
      </c>
    </row>
    <row r="16" spans="2:21" ht="12.75">
      <c r="B16" t="s">
        <v>1150</v>
      </c>
      <c r="D16">
        <v>28</v>
      </c>
      <c r="E16" s="12">
        <f>E243</f>
        <v>2585185</v>
      </c>
      <c r="F16" s="12">
        <f>F243</f>
        <v>435697</v>
      </c>
      <c r="G16" s="12">
        <f>G243</f>
        <v>427411</v>
      </c>
      <c r="H16" s="16">
        <v>2585185</v>
      </c>
      <c r="I16" s="40">
        <f t="shared" si="0"/>
        <v>1</v>
      </c>
      <c r="J16" s="40"/>
      <c r="K16" s="12">
        <v>1025062</v>
      </c>
      <c r="L16" s="12">
        <v>2204051</v>
      </c>
      <c r="M16" s="40">
        <f t="shared" si="13"/>
        <v>0.4650808896890317</v>
      </c>
      <c r="N16" s="21">
        <v>714145</v>
      </c>
      <c r="O16" s="12">
        <v>613621</v>
      </c>
      <c r="P16" s="12">
        <f aca="true" t="shared" si="15" ref="P16:U16">P243*$M$16</f>
        <v>427872.5581903504</v>
      </c>
      <c r="Q16" s="12">
        <f t="shared" si="15"/>
        <v>471668.76049147686</v>
      </c>
      <c r="R16" s="12">
        <f t="shared" si="15"/>
        <v>436561.1993715209</v>
      </c>
      <c r="S16" s="12">
        <f t="shared" si="15"/>
        <v>446683.219854713</v>
      </c>
      <c r="T16" s="12">
        <f t="shared" si="15"/>
        <v>469808.9020136104</v>
      </c>
      <c r="U16" s="12">
        <f t="shared" si="15"/>
        <v>484170.59988720773</v>
      </c>
    </row>
    <row r="17" spans="2:21" ht="12.75">
      <c r="B17" t="s">
        <v>1160</v>
      </c>
      <c r="D17">
        <v>45</v>
      </c>
      <c r="E17" s="12">
        <f>E252</f>
        <v>2609273</v>
      </c>
      <c r="F17" s="12">
        <f>F252</f>
        <v>658761</v>
      </c>
      <c r="G17" s="12">
        <f>G252</f>
        <v>301505</v>
      </c>
      <c r="H17" s="16">
        <v>2609273</v>
      </c>
      <c r="I17" s="40">
        <f t="shared" si="0"/>
        <v>1</v>
      </c>
      <c r="J17" s="40"/>
      <c r="K17" s="12">
        <v>834808</v>
      </c>
      <c r="L17" s="12">
        <v>2149224</v>
      </c>
      <c r="M17" s="40">
        <f t="shared" si="13"/>
        <v>0.3884229842957272</v>
      </c>
      <c r="N17" s="21">
        <v>731350</v>
      </c>
      <c r="O17" s="12">
        <v>747542</v>
      </c>
      <c r="P17" s="12">
        <f aca="true" t="shared" si="16" ref="P17:U17">P252*$M$17</f>
        <v>797346.1568566143</v>
      </c>
      <c r="Q17" s="12">
        <f t="shared" si="16"/>
        <v>752734.6118412971</v>
      </c>
      <c r="R17" s="12">
        <f t="shared" si="16"/>
        <v>675630.7073436738</v>
      </c>
      <c r="S17" s="12">
        <f t="shared" si="16"/>
        <v>785789.4078048635</v>
      </c>
      <c r="T17" s="12">
        <f t="shared" si="16"/>
        <v>706382.5434333509</v>
      </c>
      <c r="U17" s="12">
        <f t="shared" si="16"/>
        <v>686952.4604899257</v>
      </c>
    </row>
    <row r="18" spans="2:21" ht="12.75">
      <c r="B18" t="s">
        <v>1164</v>
      </c>
      <c r="D18">
        <v>12</v>
      </c>
      <c r="E18" s="12">
        <f>E258</f>
        <v>1752047</v>
      </c>
      <c r="F18" s="12">
        <f>F258</f>
        <v>509708</v>
      </c>
      <c r="G18" s="12">
        <f>G258</f>
        <v>141914</v>
      </c>
      <c r="H18" s="16">
        <v>1752047</v>
      </c>
      <c r="I18" s="40">
        <f t="shared" si="0"/>
        <v>1</v>
      </c>
      <c r="J18" s="40"/>
      <c r="K18" s="12">
        <v>455047</v>
      </c>
      <c r="L18" s="12">
        <v>1205053</v>
      </c>
      <c r="M18" s="40">
        <f t="shared" si="13"/>
        <v>0.3776157563194316</v>
      </c>
      <c r="N18" s="21">
        <v>371579</v>
      </c>
      <c r="O18" s="12">
        <v>449718</v>
      </c>
      <c r="P18" s="12">
        <f aca="true" t="shared" si="17" ref="P18:U18">P258*$M$18</f>
        <v>289248.0051043398</v>
      </c>
      <c r="Q18" s="12">
        <f t="shared" si="17"/>
        <v>248936.76788572787</v>
      </c>
      <c r="R18" s="12">
        <f t="shared" si="17"/>
        <v>234916.27246934368</v>
      </c>
      <c r="S18" s="12">
        <f t="shared" si="17"/>
        <v>211789.95070507273</v>
      </c>
      <c r="T18" s="12">
        <f t="shared" si="17"/>
        <v>188905.30302484622</v>
      </c>
      <c r="U18" s="12">
        <f t="shared" si="17"/>
        <v>182738.8377241499</v>
      </c>
    </row>
    <row r="19" spans="2:21" ht="12.75">
      <c r="B19" t="s">
        <v>1174</v>
      </c>
      <c r="D19">
        <v>4</v>
      </c>
      <c r="E19" s="12">
        <f>E265</f>
        <v>82199</v>
      </c>
      <c r="F19" s="12">
        <f>F265</f>
        <v>148523</v>
      </c>
      <c r="G19" s="12">
        <f>G265</f>
        <v>172119</v>
      </c>
      <c r="H19" s="16">
        <v>195356</v>
      </c>
      <c r="I19" s="40">
        <f t="shared" si="0"/>
        <v>0.4207651671819652</v>
      </c>
      <c r="J19" s="40"/>
      <c r="K19" s="12">
        <v>129069</v>
      </c>
      <c r="L19" s="12">
        <v>334661</v>
      </c>
      <c r="M19" s="40">
        <f t="shared" si="13"/>
        <v>0.3856708729131868</v>
      </c>
      <c r="N19" s="21">
        <v>128260</v>
      </c>
      <c r="O19" s="12">
        <v>120290</v>
      </c>
      <c r="P19" s="12">
        <f aca="true" t="shared" si="18" ref="P19:U19">P265*$M$19</f>
        <v>115757.56982140137</v>
      </c>
      <c r="Q19" s="12">
        <f t="shared" si="18"/>
        <v>149629.114235002</v>
      </c>
      <c r="R19" s="12">
        <f t="shared" si="18"/>
        <v>113149.27770788949</v>
      </c>
      <c r="S19" s="12">
        <f t="shared" si="18"/>
        <v>127060.42609386813</v>
      </c>
      <c r="T19" s="12">
        <f t="shared" si="18"/>
        <v>115076.47505983668</v>
      </c>
      <c r="U19" s="12">
        <f t="shared" si="18"/>
        <v>119828.32588500006</v>
      </c>
    </row>
    <row r="20" spans="2:21" ht="12.75">
      <c r="B20" t="s">
        <v>1180</v>
      </c>
      <c r="D20">
        <v>92</v>
      </c>
      <c r="E20" s="12">
        <f>E287</f>
        <v>11817312</v>
      </c>
      <c r="F20" s="12">
        <f>F287</f>
        <v>11718221</v>
      </c>
      <c r="G20" s="12">
        <f>G287</f>
        <v>10329063</v>
      </c>
      <c r="H20" s="16">
        <v>26113527</v>
      </c>
      <c r="I20" s="40">
        <f t="shared" si="0"/>
        <v>0.4525360362083605</v>
      </c>
      <c r="J20" s="40"/>
      <c r="K20" s="12">
        <v>10409366</v>
      </c>
      <c r="L20" s="12">
        <v>21678393</v>
      </c>
      <c r="M20" s="40">
        <f t="shared" si="13"/>
        <v>0.4801724002328032</v>
      </c>
      <c r="N20" s="21">
        <v>8912938</v>
      </c>
      <c r="O20" s="12">
        <v>7891529</v>
      </c>
      <c r="P20" s="12">
        <f aca="true" t="shared" si="19" ref="P20:U20">P287*$I$20</f>
        <v>5609982.4423705</v>
      </c>
      <c r="Q20" s="12">
        <f t="shared" si="19"/>
        <v>5520843.704102322</v>
      </c>
      <c r="R20" s="12">
        <f t="shared" si="19"/>
        <v>5432897.398289553</v>
      </c>
      <c r="S20" s="12">
        <f t="shared" si="19"/>
        <v>5239199.756319397</v>
      </c>
      <c r="T20" s="12">
        <f t="shared" si="19"/>
        <v>4693261.187309704</v>
      </c>
      <c r="U20" s="12">
        <f t="shared" si="19"/>
        <v>4454173.275835777</v>
      </c>
    </row>
    <row r="21" spans="2:21" ht="12.75">
      <c r="B21" t="s">
        <v>1188</v>
      </c>
      <c r="D21">
        <v>7</v>
      </c>
      <c r="E21" s="12">
        <f>E295</f>
        <v>4285520</v>
      </c>
      <c r="F21" s="12">
        <f>F295</f>
        <v>3990788</v>
      </c>
      <c r="G21" s="12">
        <f>G295</f>
        <v>3306683</v>
      </c>
      <c r="H21" s="16">
        <v>11046737</v>
      </c>
      <c r="I21" s="40">
        <f t="shared" si="0"/>
        <v>0.38794442195917217</v>
      </c>
      <c r="J21" s="40"/>
      <c r="K21" s="12">
        <v>3430862</v>
      </c>
      <c r="L21" s="12"/>
      <c r="M21" s="12"/>
      <c r="N21" s="21">
        <v>3215208</v>
      </c>
      <c r="O21" s="12">
        <v>2977159</v>
      </c>
      <c r="P21" s="12">
        <f aca="true" t="shared" si="20" ref="P21:U21">P295*$I$21</f>
        <v>1577470.8589586227</v>
      </c>
      <c r="Q21" s="12">
        <f t="shared" si="20"/>
        <v>1383445.1116488061</v>
      </c>
      <c r="R21" s="12">
        <f t="shared" si="20"/>
        <v>1327637.3668278696</v>
      </c>
      <c r="S21" s="12">
        <f t="shared" si="20"/>
        <v>1383054.4516158933</v>
      </c>
      <c r="T21" s="12">
        <f t="shared" si="20"/>
        <v>1295829.803671437</v>
      </c>
      <c r="U21" s="12">
        <f t="shared" si="20"/>
        <v>1284934.3845807137</v>
      </c>
    </row>
    <row r="22" spans="2:21" ht="12.75">
      <c r="B22" t="s">
        <v>1200</v>
      </c>
      <c r="D22">
        <v>10</v>
      </c>
      <c r="E22" s="12">
        <f>E301</f>
        <v>35956100</v>
      </c>
      <c r="F22" s="12">
        <f>F301</f>
        <v>35884847</v>
      </c>
      <c r="G22" s="12">
        <f>G301</f>
        <v>32152500</v>
      </c>
      <c r="H22" s="16">
        <v>88053875</v>
      </c>
      <c r="I22" s="40">
        <f t="shared" si="0"/>
        <v>0.40834205195398837</v>
      </c>
      <c r="J22" s="40"/>
      <c r="K22" s="12">
        <v>30809889</v>
      </c>
      <c r="L22" s="12"/>
      <c r="M22" s="12"/>
      <c r="N22" s="21">
        <v>29867084</v>
      </c>
      <c r="O22" s="12">
        <v>27054882</v>
      </c>
      <c r="P22" s="12">
        <f aca="true" t="shared" si="21" ref="P22:U22">P301*$I$22</f>
        <v>22911440.421641864</v>
      </c>
      <c r="Q22" s="12">
        <f t="shared" si="21"/>
        <v>20786675.021872688</v>
      </c>
      <c r="R22" s="12">
        <f t="shared" si="21"/>
        <v>21043988.90751713</v>
      </c>
      <c r="S22" s="12">
        <f t="shared" si="21"/>
        <v>21019651.721220672</v>
      </c>
      <c r="T22" s="12">
        <f t="shared" si="21"/>
        <v>20010373.9051927</v>
      </c>
      <c r="U22" s="12">
        <f t="shared" si="21"/>
        <v>22236393.841874648</v>
      </c>
    </row>
    <row r="23" spans="2:21" ht="12.75">
      <c r="B23" t="s">
        <v>1208</v>
      </c>
      <c r="D23">
        <v>40</v>
      </c>
      <c r="E23" s="12">
        <f>E311</f>
        <v>6911364</v>
      </c>
      <c r="F23" s="12">
        <f>F311</f>
        <v>6445865</v>
      </c>
      <c r="G23" s="12">
        <f>G311</f>
        <v>6499045</v>
      </c>
      <c r="H23" s="16">
        <v>17154687</v>
      </c>
      <c r="I23" s="40">
        <f t="shared" si="0"/>
        <v>0.40288487921697436</v>
      </c>
      <c r="J23" s="40"/>
      <c r="K23" s="12">
        <v>7335563</v>
      </c>
      <c r="L23" s="12"/>
      <c r="M23" s="12"/>
      <c r="N23" s="21">
        <v>5677113</v>
      </c>
      <c r="O23" s="12">
        <v>5646790</v>
      </c>
      <c r="P23" s="12">
        <f aca="true" t="shared" si="22" ref="P23:U23">P311*$I$23</f>
        <v>4418020.275867931</v>
      </c>
      <c r="Q23" s="12">
        <f t="shared" si="22"/>
        <v>3919734.2716767727</v>
      </c>
      <c r="R23" s="12">
        <f t="shared" si="22"/>
        <v>5058799.007025427</v>
      </c>
      <c r="S23" s="12">
        <f t="shared" si="22"/>
        <v>5214829.471703215</v>
      </c>
      <c r="T23" s="12">
        <f t="shared" si="22"/>
        <v>4333893.884238634</v>
      </c>
      <c r="U23" s="12">
        <f t="shared" si="22"/>
        <v>4465266.182768826</v>
      </c>
    </row>
    <row r="24" spans="2:21" ht="12.75">
      <c r="B24" t="s">
        <v>1215</v>
      </c>
      <c r="D24">
        <v>97</v>
      </c>
      <c r="E24" s="12">
        <f>E329</f>
        <v>1864385</v>
      </c>
      <c r="F24" s="12">
        <f>F329</f>
        <v>1665843</v>
      </c>
      <c r="G24" s="12">
        <f>G329</f>
        <v>1333104</v>
      </c>
      <c r="H24" s="16">
        <v>5020831</v>
      </c>
      <c r="I24" s="40">
        <f t="shared" si="0"/>
        <v>0.37132996509940286</v>
      </c>
      <c r="J24" s="40"/>
      <c r="K24" s="12">
        <v>1366233</v>
      </c>
      <c r="L24" s="12"/>
      <c r="M24" s="12"/>
      <c r="N24" s="21">
        <v>1204225</v>
      </c>
      <c r="O24" s="12">
        <v>955526</v>
      </c>
      <c r="P24" s="12">
        <f aca="true" t="shared" si="23" ref="P24:U24">P329*$I$24</f>
        <v>810599.9459332528</v>
      </c>
      <c r="Q24" s="12">
        <f t="shared" si="23"/>
        <v>740771.7173262753</v>
      </c>
      <c r="R24" s="12">
        <f t="shared" si="23"/>
        <v>631466.2861396848</v>
      </c>
      <c r="S24" s="12">
        <f t="shared" si="23"/>
        <v>612125.9362374475</v>
      </c>
      <c r="T24" s="12">
        <f t="shared" si="23"/>
        <v>606733.1111543089</v>
      </c>
      <c r="U24" s="12">
        <f t="shared" si="23"/>
        <v>565138.9564436644</v>
      </c>
    </row>
    <row r="25" spans="2:21" ht="12.75">
      <c r="B25" t="s">
        <v>1224</v>
      </c>
      <c r="D25">
        <v>16</v>
      </c>
      <c r="E25" s="12">
        <f>E335</f>
        <v>361384</v>
      </c>
      <c r="F25" s="12">
        <f>F335</f>
        <v>439793</v>
      </c>
      <c r="G25" s="12">
        <f>G335</f>
        <v>264484</v>
      </c>
      <c r="H25" s="16">
        <v>696866</v>
      </c>
      <c r="I25" s="40">
        <f t="shared" si="0"/>
        <v>0.5185846346356401</v>
      </c>
      <c r="J25" s="40"/>
      <c r="K25" s="12">
        <v>231112</v>
      </c>
      <c r="L25" s="12"/>
      <c r="M25" s="12"/>
      <c r="N25" s="21">
        <v>214127</v>
      </c>
      <c r="O25" s="12">
        <v>284919</v>
      </c>
      <c r="P25" s="12">
        <f aca="true" t="shared" si="24" ref="P25:U25">P335*$I$25</f>
        <v>301390.4993729067</v>
      </c>
      <c r="Q25" s="12">
        <f t="shared" si="24"/>
        <v>205671.70326576414</v>
      </c>
      <c r="R25" s="12">
        <f t="shared" si="24"/>
        <v>170166.80625543502</v>
      </c>
      <c r="S25" s="12">
        <f t="shared" si="24"/>
        <v>165052.52458865836</v>
      </c>
      <c r="T25" s="12">
        <f t="shared" si="24"/>
        <v>187719.85896858218</v>
      </c>
      <c r="U25" s="12">
        <f t="shared" si="24"/>
        <v>178660.70398613217</v>
      </c>
    </row>
    <row r="26" spans="2:21" ht="12.75">
      <c r="B26" t="s">
        <v>1229</v>
      </c>
      <c r="D26">
        <v>9</v>
      </c>
      <c r="E26" s="12">
        <f>E340</f>
        <v>188992</v>
      </c>
      <c r="F26" s="12">
        <f>F340</f>
        <v>212506</v>
      </c>
      <c r="G26" s="12">
        <f>G340</f>
        <v>163739</v>
      </c>
      <c r="H26" s="16">
        <f>403482+19970</f>
        <v>423452</v>
      </c>
      <c r="I26" s="40">
        <f t="shared" si="0"/>
        <v>0.44631268715226285</v>
      </c>
      <c r="J26" s="40"/>
      <c r="K26" s="12">
        <v>120971</v>
      </c>
      <c r="L26" s="12"/>
      <c r="M26" s="12"/>
      <c r="N26" s="21">
        <v>383125</v>
      </c>
      <c r="O26" s="12">
        <v>274116</v>
      </c>
      <c r="P26" s="12">
        <f aca="true" t="shared" si="25" ref="P26:U26">P340*$I$26</f>
        <v>642219.855927</v>
      </c>
      <c r="Q26" s="12">
        <f t="shared" si="25"/>
        <v>671671.5838394907</v>
      </c>
      <c r="R26" s="12">
        <f t="shared" si="25"/>
        <v>689058.5871928814</v>
      </c>
      <c r="S26" s="12">
        <f t="shared" si="25"/>
        <v>607400.7716388162</v>
      </c>
      <c r="T26" s="12">
        <f t="shared" si="25"/>
        <v>438901.21866941237</v>
      </c>
      <c r="U26" s="12">
        <f t="shared" si="25"/>
        <v>192493.76934339668</v>
      </c>
    </row>
    <row r="27" spans="2:17" ht="12.75">
      <c r="B27" t="s">
        <v>737</v>
      </c>
      <c r="D27">
        <v>0</v>
      </c>
      <c r="H27" s="16"/>
      <c r="I27" s="40" t="e">
        <f>E28/H27</f>
        <v>#DIV/0!</v>
      </c>
      <c r="J27" s="40"/>
      <c r="K27" s="12">
        <v>38481</v>
      </c>
      <c r="L27" s="12"/>
      <c r="M27" s="12"/>
      <c r="N27" s="21">
        <v>32531</v>
      </c>
      <c r="O27" s="12">
        <v>17610</v>
      </c>
      <c r="P27" s="12"/>
      <c r="Q27" s="4"/>
    </row>
    <row r="28" spans="2:21" ht="12.75">
      <c r="B28" t="s">
        <v>1234</v>
      </c>
      <c r="D28">
        <v>72</v>
      </c>
      <c r="E28" s="12">
        <f>E354</f>
        <v>688082</v>
      </c>
      <c r="F28" s="12">
        <f>F354</f>
        <v>702736</v>
      </c>
      <c r="G28" s="12">
        <f>G354</f>
        <v>603248</v>
      </c>
      <c r="H28" s="16">
        <f>1281567+105214</f>
        <v>1386781</v>
      </c>
      <c r="I28" s="40">
        <f>E28/H28</f>
        <v>0.49617207042784695</v>
      </c>
      <c r="J28" s="40"/>
      <c r="K28" s="12">
        <v>771754</v>
      </c>
      <c r="L28" s="12"/>
      <c r="M28" s="12"/>
      <c r="N28" s="21">
        <v>701906</v>
      </c>
      <c r="O28" s="12">
        <v>736677</v>
      </c>
      <c r="P28" s="12">
        <f aca="true" t="shared" si="26" ref="P28:U28">P354*$I$28</f>
        <v>506865.5708897079</v>
      </c>
      <c r="Q28" s="12">
        <f t="shared" si="26"/>
        <v>457232.4863406695</v>
      </c>
      <c r="R28" s="12">
        <f t="shared" si="26"/>
        <v>484195.96516393</v>
      </c>
      <c r="S28" s="12">
        <f t="shared" si="26"/>
        <v>451748.79261830094</v>
      </c>
      <c r="T28" s="12">
        <f t="shared" si="26"/>
        <v>408499.45792738727</v>
      </c>
      <c r="U28" s="12">
        <f t="shared" si="26"/>
        <v>404314.24651332834</v>
      </c>
    </row>
    <row r="29" spans="2:21" ht="12.75">
      <c r="B29" t="s">
        <v>1237</v>
      </c>
      <c r="D29">
        <v>49</v>
      </c>
      <c r="E29" s="12">
        <f>E365</f>
        <v>1034681</v>
      </c>
      <c r="F29" s="12">
        <f>F365</f>
        <v>836779</v>
      </c>
      <c r="G29" s="12">
        <f>G365</f>
        <v>637480</v>
      </c>
      <c r="H29" s="16">
        <v>2401021</v>
      </c>
      <c r="I29" s="40">
        <f>E29/H29</f>
        <v>0.43093375693090563</v>
      </c>
      <c r="J29" s="40"/>
      <c r="K29" s="12">
        <v>755363</v>
      </c>
      <c r="L29" s="12"/>
      <c r="M29" s="12"/>
      <c r="N29" s="21">
        <v>678326</v>
      </c>
      <c r="O29" s="12">
        <v>535649</v>
      </c>
      <c r="P29" s="12">
        <f aca="true" t="shared" si="27" ref="P29:U29">P365*$I$29</f>
        <v>470190.9603197973</v>
      </c>
      <c r="Q29" s="12">
        <f t="shared" si="27"/>
        <v>568282.6876749516</v>
      </c>
      <c r="R29" s="12">
        <f t="shared" si="27"/>
        <v>661307.0649823555</v>
      </c>
      <c r="S29" s="12">
        <f t="shared" si="27"/>
        <v>700946.5066136448</v>
      </c>
      <c r="T29" s="12">
        <f t="shared" si="27"/>
        <v>686096.9602835627</v>
      </c>
      <c r="U29" s="12">
        <f t="shared" si="27"/>
        <v>717361.6352826568</v>
      </c>
    </row>
    <row r="30" spans="2:21" ht="12.75">
      <c r="B30" t="s">
        <v>1242</v>
      </c>
      <c r="D30">
        <v>37</v>
      </c>
      <c r="E30" s="12">
        <f>E374</f>
        <v>1467944</v>
      </c>
      <c r="F30" s="12">
        <f>F374</f>
        <v>1324219</v>
      </c>
      <c r="G30" s="12">
        <f>G374</f>
        <v>773074</v>
      </c>
      <c r="H30" s="16">
        <v>2935701</v>
      </c>
      <c r="I30" s="40">
        <f>E30/H30</f>
        <v>0.500031849292554</v>
      </c>
      <c r="J30" s="40"/>
      <c r="K30" s="12">
        <v>713358</v>
      </c>
      <c r="L30" s="12"/>
      <c r="M30" s="12"/>
      <c r="N30" s="21">
        <v>625357</v>
      </c>
      <c r="O30" s="12">
        <v>479101</v>
      </c>
      <c r="P30" s="12">
        <f aca="true" t="shared" si="28" ref="P30:U30">P374*$I$30</f>
        <v>537344.2258867644</v>
      </c>
      <c r="Q30" s="12">
        <f t="shared" si="28"/>
        <v>547981.9034486142</v>
      </c>
      <c r="R30" s="12">
        <f t="shared" si="28"/>
        <v>545487.7445843428</v>
      </c>
      <c r="S30" s="12">
        <f t="shared" si="28"/>
        <v>489808.1981019184</v>
      </c>
      <c r="T30" s="12">
        <f t="shared" si="28"/>
        <v>513819.22747309756</v>
      </c>
      <c r="U30" s="12">
        <f t="shared" si="28"/>
        <v>481965.19854576467</v>
      </c>
    </row>
    <row r="31" spans="2:21" ht="12.75">
      <c r="B31" t="s">
        <v>1245</v>
      </c>
      <c r="D31">
        <v>36</v>
      </c>
      <c r="E31" s="12">
        <f>E385</f>
        <v>11138581</v>
      </c>
      <c r="F31" s="12">
        <f>F385</f>
        <v>10320874</v>
      </c>
      <c r="G31" s="12">
        <f>G385</f>
        <v>8439389</v>
      </c>
      <c r="H31" s="16">
        <v>21370438</v>
      </c>
      <c r="I31" s="40">
        <f>E31/H31</f>
        <v>0.521214445862083</v>
      </c>
      <c r="J31" s="40"/>
      <c r="K31" s="12">
        <v>4159765</v>
      </c>
      <c r="L31" s="12"/>
      <c r="M31" s="12"/>
      <c r="N31" s="21">
        <v>3072345</v>
      </c>
      <c r="O31" s="12">
        <v>2461190</v>
      </c>
      <c r="P31" s="12">
        <f aca="true" t="shared" si="29" ref="P31:U31">P385*$I$31</f>
        <v>2359027.527475151</v>
      </c>
      <c r="Q31" s="12">
        <f t="shared" si="29"/>
        <v>2073682.945729049</v>
      </c>
      <c r="R31" s="12">
        <f t="shared" si="29"/>
        <v>1863415.1351938131</v>
      </c>
      <c r="S31" s="12">
        <f t="shared" si="29"/>
        <v>1653762.8789191407</v>
      </c>
      <c r="T31" s="12">
        <f t="shared" si="29"/>
        <v>1523291.9576164982</v>
      </c>
      <c r="U31" s="12">
        <f t="shared" si="29"/>
        <v>1639822.4773501134</v>
      </c>
    </row>
    <row r="32" spans="3:21" ht="12.75">
      <c r="C32" t="s">
        <v>1375</v>
      </c>
      <c r="D32">
        <f>SUM(D3:D31)</f>
        <v>1561</v>
      </c>
      <c r="E32" s="41">
        <f>SUM(E3:E31)</f>
        <v>125921902</v>
      </c>
      <c r="F32" s="41">
        <f>SUM(F3:F31)</f>
        <v>118944231</v>
      </c>
      <c r="G32" s="41">
        <f>SUM(G3:G31)</f>
        <v>104292630</v>
      </c>
      <c r="H32" s="43">
        <f>SUM(H3:H31)</f>
        <v>275505010</v>
      </c>
      <c r="I32" s="40">
        <f>E32/H32</f>
        <v>0.4570584832558943</v>
      </c>
      <c r="J32" s="40"/>
      <c r="K32" s="41">
        <f>SUM(K3:K31)</f>
        <v>105481155</v>
      </c>
      <c r="L32" s="42"/>
      <c r="M32" s="42"/>
      <c r="N32" s="41">
        <f aca="true" t="shared" si="30" ref="N32:U32">SUM(N3:N31)</f>
        <v>92646423</v>
      </c>
      <c r="O32" s="41">
        <f t="shared" si="30"/>
        <v>85635588</v>
      </c>
      <c r="P32" s="41">
        <f t="shared" si="30"/>
        <v>68197700.0429746</v>
      </c>
      <c r="Q32" s="41">
        <f t="shared" si="30"/>
        <v>62429260.79790025</v>
      </c>
      <c r="R32" s="41">
        <f t="shared" si="30"/>
        <v>62448018.39783464</v>
      </c>
      <c r="S32" s="41">
        <f t="shared" si="30"/>
        <v>60738246.081668235</v>
      </c>
      <c r="T32" s="41">
        <f t="shared" si="30"/>
        <v>57232786.97835235</v>
      </c>
      <c r="U32" s="41">
        <f t="shared" si="30"/>
        <v>58923082.59450863</v>
      </c>
    </row>
    <row r="34" ht="12.75">
      <c r="N34" s="10"/>
    </row>
    <row r="35" spans="2:7" ht="12.75">
      <c r="B35" s="31" t="s">
        <v>1112</v>
      </c>
      <c r="C35" s="31"/>
      <c r="D35" s="31"/>
      <c r="E35" s="31"/>
      <c r="F35" s="31"/>
      <c r="G35" s="31"/>
    </row>
    <row r="36" spans="3:21" ht="12.75">
      <c r="C36" t="s">
        <v>1469</v>
      </c>
      <c r="D36" t="s">
        <v>1489</v>
      </c>
      <c r="E36" s="10">
        <v>375382</v>
      </c>
      <c r="F36" s="10">
        <v>620077</v>
      </c>
      <c r="G36" s="10">
        <v>528622</v>
      </c>
      <c r="H36" s="10"/>
      <c r="I36" s="10"/>
      <c r="J36" s="10"/>
      <c r="P36" s="10">
        <v>1043379</v>
      </c>
      <c r="Q36" s="10">
        <v>857757</v>
      </c>
      <c r="R36" s="10">
        <v>642724</v>
      </c>
      <c r="S36" s="10">
        <v>667320</v>
      </c>
      <c r="T36" s="10">
        <v>706749</v>
      </c>
      <c r="U36" s="10">
        <v>640504</v>
      </c>
    </row>
    <row r="37" spans="3:21" ht="12.75">
      <c r="C37" t="s">
        <v>347</v>
      </c>
      <c r="D37" t="s">
        <v>1489</v>
      </c>
      <c r="E37" s="10">
        <v>14395</v>
      </c>
      <c r="F37" s="10">
        <v>12629</v>
      </c>
      <c r="G37" s="10">
        <v>13149</v>
      </c>
      <c r="H37" s="10"/>
      <c r="I37" s="10"/>
      <c r="J37" s="10"/>
      <c r="P37" s="10">
        <v>393651</v>
      </c>
      <c r="Q37" s="10">
        <v>305008</v>
      </c>
      <c r="R37" s="10">
        <v>308051</v>
      </c>
      <c r="S37" s="10">
        <v>257498</v>
      </c>
      <c r="T37" s="10">
        <v>253330</v>
      </c>
      <c r="U37" s="10">
        <v>199993</v>
      </c>
    </row>
    <row r="38" spans="3:21" ht="12.75">
      <c r="C38" t="s">
        <v>156</v>
      </c>
      <c r="D38" t="s">
        <v>1489</v>
      </c>
      <c r="E38" s="10">
        <v>52029</v>
      </c>
      <c r="F38" s="10">
        <v>47238</v>
      </c>
      <c r="G38" s="10">
        <v>42719</v>
      </c>
      <c r="H38" s="10"/>
      <c r="I38" s="10"/>
      <c r="J38" s="10"/>
      <c r="P38" s="10">
        <v>62143</v>
      </c>
      <c r="Q38" s="10">
        <v>52464</v>
      </c>
      <c r="R38" s="10">
        <v>53313</v>
      </c>
      <c r="S38" s="10">
        <v>79566</v>
      </c>
      <c r="T38" s="10">
        <v>100614</v>
      </c>
      <c r="U38" s="10">
        <v>128650</v>
      </c>
    </row>
    <row r="39" spans="3:21" ht="12.75">
      <c r="C39" t="s">
        <v>321</v>
      </c>
      <c r="D39" t="s">
        <v>1489</v>
      </c>
      <c r="E39" s="10">
        <v>6399</v>
      </c>
      <c r="F39" s="10">
        <v>11717</v>
      </c>
      <c r="G39" s="10">
        <v>12437</v>
      </c>
      <c r="H39" s="10"/>
      <c r="I39" s="10"/>
      <c r="J39" s="10"/>
      <c r="P39" s="10"/>
      <c r="Q39" s="10"/>
      <c r="R39" s="10"/>
      <c r="S39" s="10"/>
      <c r="T39" s="10"/>
      <c r="U39" s="10"/>
    </row>
    <row r="40" spans="3:21" ht="12.75">
      <c r="C40" t="s">
        <v>1477</v>
      </c>
      <c r="D40" t="s">
        <v>1489</v>
      </c>
      <c r="E40" s="10">
        <v>31472</v>
      </c>
      <c r="F40" s="10">
        <v>27796</v>
      </c>
      <c r="G40" s="10">
        <v>19729</v>
      </c>
      <c r="H40" s="10"/>
      <c r="I40" s="10"/>
      <c r="J40" s="10"/>
      <c r="P40" s="10">
        <v>0</v>
      </c>
      <c r="Q40" s="10"/>
      <c r="R40" s="10"/>
      <c r="S40" s="10"/>
      <c r="T40" s="10"/>
      <c r="U40" s="10"/>
    </row>
    <row r="41" spans="3:21" ht="12.75">
      <c r="C41" t="s">
        <v>870</v>
      </c>
      <c r="D41" t="s">
        <v>1489</v>
      </c>
      <c r="E41" s="10">
        <v>165126</v>
      </c>
      <c r="F41" s="10">
        <v>194538</v>
      </c>
      <c r="G41" s="10">
        <v>157403</v>
      </c>
      <c r="H41" s="10"/>
      <c r="I41" s="10"/>
      <c r="J41" s="10"/>
      <c r="P41" s="10">
        <v>158519</v>
      </c>
      <c r="Q41" s="10">
        <v>98304</v>
      </c>
      <c r="R41" s="10">
        <v>51441</v>
      </c>
      <c r="S41" s="10">
        <v>23771</v>
      </c>
      <c r="T41" s="10">
        <v>18360</v>
      </c>
      <c r="U41" s="10">
        <v>43656</v>
      </c>
    </row>
    <row r="42" spans="3:21" ht="12.75">
      <c r="C42" t="s">
        <v>476</v>
      </c>
      <c r="D42" t="s">
        <v>1489</v>
      </c>
      <c r="E42" s="10">
        <v>29206</v>
      </c>
      <c r="F42" s="10">
        <v>33986</v>
      </c>
      <c r="G42" s="10">
        <v>25810</v>
      </c>
      <c r="H42" s="10"/>
      <c r="I42" s="10"/>
      <c r="J42" s="10"/>
      <c r="P42" s="10">
        <v>25068</v>
      </c>
      <c r="Q42" s="10">
        <v>27408</v>
      </c>
      <c r="R42" s="10">
        <v>27982</v>
      </c>
      <c r="S42" s="10">
        <v>6276</v>
      </c>
      <c r="T42" s="10">
        <v>44224</v>
      </c>
      <c r="U42" s="10">
        <v>148142</v>
      </c>
    </row>
    <row r="43" spans="3:21" ht="12.75">
      <c r="C43" t="s">
        <v>786</v>
      </c>
      <c r="D43" t="s">
        <v>1489</v>
      </c>
      <c r="E43" s="10">
        <v>4100</v>
      </c>
      <c r="F43" s="10">
        <v>1447</v>
      </c>
      <c r="G43" s="10">
        <v>5707</v>
      </c>
      <c r="H43" s="10"/>
      <c r="I43" s="10"/>
      <c r="J43" s="10"/>
      <c r="P43" s="10">
        <v>107190</v>
      </c>
      <c r="Q43" s="10">
        <v>96957</v>
      </c>
      <c r="R43" s="10">
        <v>71714</v>
      </c>
      <c r="S43" s="10">
        <v>51157</v>
      </c>
      <c r="T43" s="10">
        <v>43218</v>
      </c>
      <c r="U43" s="10">
        <v>59233</v>
      </c>
    </row>
    <row r="44" spans="3:21" ht="12.75">
      <c r="C44" t="s">
        <v>827</v>
      </c>
      <c r="D44" t="s">
        <v>1489</v>
      </c>
      <c r="E44" s="10">
        <v>0</v>
      </c>
      <c r="F44" s="10">
        <v>0</v>
      </c>
      <c r="G44" s="10">
        <v>0</v>
      </c>
      <c r="H44" s="10"/>
      <c r="I44" s="10"/>
      <c r="J44" s="10"/>
      <c r="P44" s="10">
        <v>0</v>
      </c>
      <c r="Q44" s="10">
        <v>0</v>
      </c>
      <c r="R44" s="10">
        <v>0</v>
      </c>
      <c r="S44" s="10">
        <v>6376</v>
      </c>
      <c r="T44" s="10">
        <v>272</v>
      </c>
      <c r="U44" s="10">
        <v>0</v>
      </c>
    </row>
    <row r="45" spans="3:21" ht="12.75">
      <c r="C45" t="s">
        <v>822</v>
      </c>
      <c r="D45" t="s">
        <v>1489</v>
      </c>
      <c r="E45" s="10">
        <v>953581</v>
      </c>
      <c r="F45" s="10">
        <v>908360</v>
      </c>
      <c r="G45" s="10">
        <v>820121</v>
      </c>
      <c r="H45" s="10"/>
      <c r="I45" s="10"/>
      <c r="J45" s="10"/>
      <c r="P45" s="10">
        <v>1145247</v>
      </c>
      <c r="Q45" s="10">
        <v>1587520</v>
      </c>
      <c r="R45" s="10">
        <v>1601496</v>
      </c>
      <c r="S45" s="10">
        <v>1565117</v>
      </c>
      <c r="T45" s="10">
        <v>1403242</v>
      </c>
      <c r="U45" s="10">
        <v>1164253</v>
      </c>
    </row>
    <row r="46" spans="3:21" ht="12.75">
      <c r="C46" t="s">
        <v>538</v>
      </c>
      <c r="D46" t="s">
        <v>1489</v>
      </c>
      <c r="E46" s="10">
        <v>64778</v>
      </c>
      <c r="F46" s="10">
        <v>37098</v>
      </c>
      <c r="G46" s="10">
        <v>27793</v>
      </c>
      <c r="H46" s="10"/>
      <c r="I46" s="10"/>
      <c r="J46" s="10"/>
      <c r="P46" s="10">
        <v>64742</v>
      </c>
      <c r="Q46" s="10">
        <v>36487</v>
      </c>
      <c r="R46" s="10">
        <v>32584</v>
      </c>
      <c r="S46" s="10">
        <v>34802</v>
      </c>
      <c r="T46" s="10">
        <v>38485</v>
      </c>
      <c r="U46" s="10">
        <v>103606</v>
      </c>
    </row>
    <row r="47" spans="3:21" ht="12.75">
      <c r="C47" t="s">
        <v>1462</v>
      </c>
      <c r="D47" t="s">
        <v>1489</v>
      </c>
      <c r="E47" s="10">
        <v>541045</v>
      </c>
      <c r="F47" s="10">
        <v>389863</v>
      </c>
      <c r="G47" s="10">
        <v>387914</v>
      </c>
      <c r="H47" s="10"/>
      <c r="I47" s="10"/>
      <c r="J47" s="10"/>
      <c r="P47" s="10">
        <v>696936</v>
      </c>
      <c r="Q47" s="10">
        <v>527719</v>
      </c>
      <c r="R47" s="10">
        <v>387987</v>
      </c>
      <c r="S47" s="10">
        <v>378989</v>
      </c>
      <c r="T47" s="10">
        <v>371182</v>
      </c>
      <c r="U47" s="10">
        <v>391277</v>
      </c>
    </row>
    <row r="48" spans="3:21" ht="12.75">
      <c r="C48" t="s">
        <v>953</v>
      </c>
      <c r="D48" t="s">
        <v>1489</v>
      </c>
      <c r="E48" s="10">
        <v>0</v>
      </c>
      <c r="F48" s="10">
        <v>1627</v>
      </c>
      <c r="G48" s="10">
        <v>2291</v>
      </c>
      <c r="H48" s="10"/>
      <c r="I48" s="10"/>
      <c r="J48" s="10"/>
      <c r="P48" s="10">
        <v>555</v>
      </c>
      <c r="Q48" s="10">
        <v>0</v>
      </c>
      <c r="R48" s="10">
        <v>746</v>
      </c>
      <c r="S48" s="10">
        <v>1382</v>
      </c>
      <c r="T48" s="10">
        <v>1807</v>
      </c>
      <c r="U48" s="10">
        <v>379</v>
      </c>
    </row>
    <row r="49" spans="3:21" ht="12.75">
      <c r="C49" t="s">
        <v>934</v>
      </c>
      <c r="D49" t="s">
        <v>1489</v>
      </c>
      <c r="E49" s="10">
        <v>39102</v>
      </c>
      <c r="F49" s="10">
        <v>45757</v>
      </c>
      <c r="G49" s="10">
        <v>35438</v>
      </c>
      <c r="H49" s="10"/>
      <c r="I49" s="10"/>
      <c r="J49" s="10"/>
      <c r="P49" s="10">
        <v>57028</v>
      </c>
      <c r="Q49" s="10">
        <v>60949</v>
      </c>
      <c r="R49" s="10">
        <v>70210</v>
      </c>
      <c r="S49" s="10">
        <v>38907</v>
      </c>
      <c r="T49" s="10">
        <v>44556</v>
      </c>
      <c r="U49" s="10">
        <v>45879</v>
      </c>
    </row>
    <row r="50" spans="3:21" ht="12.75">
      <c r="C50" t="s">
        <v>74</v>
      </c>
      <c r="D50" t="s">
        <v>1489</v>
      </c>
      <c r="E50" s="10">
        <v>2348</v>
      </c>
      <c r="F50" s="10">
        <v>9825</v>
      </c>
      <c r="G50" s="10">
        <v>12251</v>
      </c>
      <c r="H50" s="10"/>
      <c r="I50" s="10"/>
      <c r="J50" s="10"/>
      <c r="P50" s="10">
        <v>25969</v>
      </c>
      <c r="Q50" s="10">
        <v>21807</v>
      </c>
      <c r="R50" s="10">
        <v>23122</v>
      </c>
      <c r="S50" s="10">
        <v>20721</v>
      </c>
      <c r="T50" s="10">
        <v>26490</v>
      </c>
      <c r="U50" s="10">
        <v>39360</v>
      </c>
    </row>
    <row r="51" spans="3:21" ht="12.75">
      <c r="C51" t="s">
        <v>243</v>
      </c>
      <c r="D51" t="s">
        <v>1489</v>
      </c>
      <c r="E51" s="10">
        <v>601464</v>
      </c>
      <c r="F51" s="10">
        <v>582257</v>
      </c>
      <c r="G51" s="10">
        <v>528893</v>
      </c>
      <c r="H51" s="10"/>
      <c r="I51" s="10"/>
      <c r="J51" s="10"/>
      <c r="P51" s="10">
        <v>815008</v>
      </c>
      <c r="Q51" s="10">
        <v>811081</v>
      </c>
      <c r="R51" s="10">
        <v>709889</v>
      </c>
      <c r="S51" s="10">
        <v>539090</v>
      </c>
      <c r="T51" s="10">
        <v>414840</v>
      </c>
      <c r="U51" s="10">
        <v>347616</v>
      </c>
    </row>
    <row r="52" spans="3:21" ht="12.75">
      <c r="C52" t="s">
        <v>375</v>
      </c>
      <c r="D52" t="s">
        <v>1489</v>
      </c>
      <c r="E52" s="10">
        <v>84079</v>
      </c>
      <c r="F52" s="10">
        <v>83136</v>
      </c>
      <c r="G52" s="10">
        <v>56105</v>
      </c>
      <c r="H52" s="10"/>
      <c r="I52" s="10"/>
      <c r="J52" s="10"/>
      <c r="P52" s="10">
        <v>101212</v>
      </c>
      <c r="Q52" s="10">
        <v>118107</v>
      </c>
      <c r="R52" s="10">
        <v>116651</v>
      </c>
      <c r="S52" s="10">
        <v>146003</v>
      </c>
      <c r="T52" s="10">
        <v>113269</v>
      </c>
      <c r="U52" s="10">
        <v>106778</v>
      </c>
    </row>
    <row r="53" spans="3:21" ht="12.75">
      <c r="C53" t="s">
        <v>314</v>
      </c>
      <c r="D53" t="s">
        <v>1489</v>
      </c>
      <c r="E53" s="10">
        <v>18175</v>
      </c>
      <c r="F53" s="10">
        <v>18225</v>
      </c>
      <c r="G53" s="10">
        <v>14009</v>
      </c>
      <c r="H53" s="10"/>
      <c r="I53" s="10"/>
      <c r="J53" s="10"/>
      <c r="P53" s="10">
        <v>20447</v>
      </c>
      <c r="Q53" s="10">
        <v>10403</v>
      </c>
      <c r="R53" s="10">
        <v>7596</v>
      </c>
      <c r="S53" s="10">
        <v>3616</v>
      </c>
      <c r="T53" s="10">
        <v>1716</v>
      </c>
      <c r="U53" s="10">
        <v>26015</v>
      </c>
    </row>
    <row r="54" spans="3:21" ht="12.75">
      <c r="C54" t="s">
        <v>957</v>
      </c>
      <c r="D54" t="s">
        <v>1489</v>
      </c>
      <c r="E54" s="10">
        <v>41321</v>
      </c>
      <c r="F54" s="10">
        <v>36524</v>
      </c>
      <c r="G54" s="10">
        <v>26867</v>
      </c>
      <c r="H54" s="10"/>
      <c r="I54" s="10"/>
      <c r="J54" s="10"/>
      <c r="P54" s="10">
        <v>87678</v>
      </c>
      <c r="Q54" s="10">
        <v>63829</v>
      </c>
      <c r="R54" s="10">
        <v>57136</v>
      </c>
      <c r="S54" s="10">
        <v>39590</v>
      </c>
      <c r="T54" s="10">
        <v>227237</v>
      </c>
      <c r="U54" s="10">
        <v>18667</v>
      </c>
    </row>
    <row r="55" spans="3:21" ht="12.75">
      <c r="C55" t="s">
        <v>1513</v>
      </c>
      <c r="D55" t="s">
        <v>1489</v>
      </c>
      <c r="E55" s="10">
        <v>9994</v>
      </c>
      <c r="F55" s="10">
        <v>16026</v>
      </c>
      <c r="G55" s="10">
        <v>11755</v>
      </c>
      <c r="H55" s="10"/>
      <c r="I55" s="10"/>
      <c r="J55" s="10"/>
      <c r="P55" s="10">
        <v>149600</v>
      </c>
      <c r="Q55" s="10">
        <v>121491</v>
      </c>
      <c r="R55" s="10">
        <v>172368</v>
      </c>
      <c r="S55" s="10">
        <v>94035</v>
      </c>
      <c r="T55" s="10">
        <v>75387</v>
      </c>
      <c r="U55" s="10">
        <v>73379</v>
      </c>
    </row>
    <row r="56" spans="4:21" ht="12.75">
      <c r="D56" t="s">
        <v>1375</v>
      </c>
      <c r="E56" s="12">
        <f>SUM(E36:E55)</f>
        <v>3033996</v>
      </c>
      <c r="F56" s="12">
        <f>SUM(F36:F55)</f>
        <v>3078126</v>
      </c>
      <c r="G56" s="12">
        <f>SUM(G36:G55)</f>
        <v>2729013</v>
      </c>
      <c r="H56" s="12"/>
      <c r="I56" s="12"/>
      <c r="J56" s="12"/>
      <c r="P56" s="12">
        <f aca="true" t="shared" si="31" ref="P56:U56">SUM(P36:P55)</f>
        <v>4954372</v>
      </c>
      <c r="Q56" s="12">
        <f t="shared" si="31"/>
        <v>4797291</v>
      </c>
      <c r="R56" s="12">
        <f t="shared" si="31"/>
        <v>4335010</v>
      </c>
      <c r="S56" s="12">
        <f t="shared" si="31"/>
        <v>3954216</v>
      </c>
      <c r="T56" s="12">
        <f t="shared" si="31"/>
        <v>3884978</v>
      </c>
      <c r="U56" s="12">
        <f t="shared" si="31"/>
        <v>3537387</v>
      </c>
    </row>
    <row r="57" spans="2:10" ht="12.75">
      <c r="B57" s="31" t="s">
        <v>1196</v>
      </c>
      <c r="C57" s="31"/>
      <c r="D57" s="31"/>
      <c r="E57" s="33"/>
      <c r="F57" s="33"/>
      <c r="G57" s="33"/>
      <c r="H57" s="10"/>
      <c r="I57" s="10"/>
      <c r="J57" s="10"/>
    </row>
    <row r="58" spans="3:21" ht="12.75">
      <c r="C58" t="s">
        <v>892</v>
      </c>
      <c r="D58" t="s">
        <v>1489</v>
      </c>
      <c r="E58" s="10">
        <v>531728</v>
      </c>
      <c r="F58" s="10">
        <v>587978</v>
      </c>
      <c r="G58" s="10">
        <v>456091</v>
      </c>
      <c r="H58" s="10"/>
      <c r="I58" s="10"/>
      <c r="J58" s="10"/>
      <c r="P58" s="10">
        <v>533467</v>
      </c>
      <c r="Q58" s="10">
        <v>485052</v>
      </c>
      <c r="R58" s="10">
        <v>538474</v>
      </c>
      <c r="S58" s="10">
        <v>463909</v>
      </c>
      <c r="T58" s="10">
        <v>455915</v>
      </c>
      <c r="U58" s="10">
        <v>464081</v>
      </c>
    </row>
    <row r="59" spans="3:21" ht="12.75">
      <c r="C59" t="s">
        <v>1502</v>
      </c>
      <c r="D59" t="s">
        <v>1489</v>
      </c>
      <c r="E59" s="10">
        <v>12029</v>
      </c>
      <c r="F59" s="10">
        <v>14186</v>
      </c>
      <c r="G59" s="10">
        <v>12449</v>
      </c>
      <c r="H59" s="10"/>
      <c r="I59" s="10"/>
      <c r="J59" s="10"/>
      <c r="P59" s="10">
        <v>49423</v>
      </c>
      <c r="Q59" s="10">
        <v>42779</v>
      </c>
      <c r="R59" s="10">
        <v>37133</v>
      </c>
      <c r="S59" s="10">
        <v>34126</v>
      </c>
      <c r="T59" s="10">
        <v>40056</v>
      </c>
      <c r="U59" s="10">
        <v>50702</v>
      </c>
    </row>
    <row r="60" spans="3:21" ht="12.75">
      <c r="C60" t="s">
        <v>654</v>
      </c>
      <c r="D60" t="s">
        <v>1489</v>
      </c>
      <c r="E60" s="10">
        <v>10571</v>
      </c>
      <c r="F60" s="10">
        <v>12817</v>
      </c>
      <c r="G60" s="10">
        <v>5490</v>
      </c>
      <c r="H60" s="10"/>
      <c r="I60" s="10"/>
      <c r="J60" s="10"/>
      <c r="P60" s="10">
        <v>13077</v>
      </c>
      <c r="Q60" s="10">
        <v>14253</v>
      </c>
      <c r="R60" s="10">
        <v>23924</v>
      </c>
      <c r="S60" s="10">
        <v>7895</v>
      </c>
      <c r="T60" s="10">
        <v>28335</v>
      </c>
      <c r="U60" s="10">
        <v>22727</v>
      </c>
    </row>
    <row r="61" spans="3:21" ht="12.75">
      <c r="C61" t="s">
        <v>686</v>
      </c>
      <c r="D61" t="s">
        <v>1489</v>
      </c>
      <c r="E61" s="10">
        <v>70333</v>
      </c>
      <c r="F61" s="10">
        <v>66100</v>
      </c>
      <c r="G61" s="10">
        <v>58160</v>
      </c>
      <c r="H61" s="10"/>
      <c r="I61" s="10"/>
      <c r="J61" s="10"/>
      <c r="P61" s="10">
        <v>125199</v>
      </c>
      <c r="Q61" s="10">
        <v>129378</v>
      </c>
      <c r="R61" s="10">
        <v>119299</v>
      </c>
      <c r="S61" s="10">
        <v>111475</v>
      </c>
      <c r="T61" s="10">
        <v>254268</v>
      </c>
      <c r="U61" s="10">
        <v>223812</v>
      </c>
    </row>
    <row r="62" spans="3:21" ht="12.75">
      <c r="C62" t="s">
        <v>799</v>
      </c>
      <c r="D62" t="s">
        <v>1489</v>
      </c>
      <c r="E62" s="10">
        <v>16558</v>
      </c>
      <c r="F62" s="10">
        <v>11003</v>
      </c>
      <c r="G62" s="10">
        <v>9923</v>
      </c>
      <c r="H62" s="10"/>
      <c r="I62" s="10"/>
      <c r="J62" s="10"/>
      <c r="P62" s="10">
        <v>16100</v>
      </c>
      <c r="Q62" s="10">
        <v>23686</v>
      </c>
      <c r="R62" s="10">
        <v>30259</v>
      </c>
      <c r="S62" s="10">
        <v>29105</v>
      </c>
      <c r="T62" s="10">
        <v>32287</v>
      </c>
      <c r="U62" s="10">
        <v>29704</v>
      </c>
    </row>
    <row r="63" spans="3:21" ht="12.75">
      <c r="C63" t="s">
        <v>177</v>
      </c>
      <c r="D63" t="s">
        <v>1489</v>
      </c>
      <c r="E63" s="10">
        <v>52234</v>
      </c>
      <c r="F63" s="10">
        <v>39468</v>
      </c>
      <c r="G63" s="10">
        <v>46430</v>
      </c>
      <c r="H63" s="10"/>
      <c r="I63" s="10"/>
      <c r="J63" s="10"/>
      <c r="P63" s="10">
        <v>40613</v>
      </c>
      <c r="Q63" s="10">
        <v>45744</v>
      </c>
      <c r="R63" s="10">
        <v>43866</v>
      </c>
      <c r="S63" s="10">
        <v>32027</v>
      </c>
      <c r="T63" s="10">
        <v>19098</v>
      </c>
      <c r="U63" s="10">
        <v>25744</v>
      </c>
    </row>
    <row r="64" spans="3:21" ht="12.75">
      <c r="C64" t="s">
        <v>819</v>
      </c>
      <c r="D64" t="s">
        <v>1489</v>
      </c>
      <c r="E64" s="10">
        <v>448</v>
      </c>
      <c r="F64" s="10">
        <v>0</v>
      </c>
      <c r="G64" s="10">
        <v>0</v>
      </c>
      <c r="H64" s="10"/>
      <c r="I64" s="10"/>
      <c r="J64" s="10"/>
      <c r="P64" s="10">
        <v>798</v>
      </c>
      <c r="Q64" s="10">
        <v>0</v>
      </c>
      <c r="R64" s="10">
        <v>0</v>
      </c>
      <c r="S64" s="10">
        <v>2031</v>
      </c>
      <c r="T64" s="10">
        <v>6039</v>
      </c>
      <c r="U64" s="10">
        <v>13398</v>
      </c>
    </row>
    <row r="65" spans="3:21" ht="12.75">
      <c r="C65" t="s">
        <v>1371</v>
      </c>
      <c r="D65" t="s">
        <v>1489</v>
      </c>
      <c r="E65" s="10">
        <v>205522</v>
      </c>
      <c r="F65" s="10">
        <v>180559</v>
      </c>
      <c r="G65" s="10">
        <v>122824</v>
      </c>
      <c r="H65" s="10"/>
      <c r="I65" s="10"/>
      <c r="J65" s="10"/>
      <c r="P65" s="10">
        <v>242565</v>
      </c>
      <c r="Q65" s="10">
        <v>303516</v>
      </c>
      <c r="R65" s="10">
        <v>308918</v>
      </c>
      <c r="S65" s="10">
        <v>403938</v>
      </c>
      <c r="T65" s="10">
        <v>246540</v>
      </c>
      <c r="U65" s="10">
        <v>307220</v>
      </c>
    </row>
    <row r="66" spans="3:21" ht="12.75">
      <c r="C66" t="s">
        <v>1392</v>
      </c>
      <c r="D66" t="s">
        <v>1489</v>
      </c>
      <c r="E66" s="10">
        <v>470</v>
      </c>
      <c r="F66" s="10">
        <v>3245</v>
      </c>
      <c r="G66" s="10">
        <v>0</v>
      </c>
      <c r="H66" s="10"/>
      <c r="I66" s="10"/>
      <c r="J66" s="10"/>
      <c r="P66" s="10">
        <v>1411</v>
      </c>
      <c r="Q66" s="10">
        <v>785</v>
      </c>
      <c r="R66" s="10">
        <v>5281</v>
      </c>
      <c r="S66" s="10">
        <v>9520</v>
      </c>
      <c r="T66" s="10">
        <v>7025</v>
      </c>
      <c r="U66" s="10">
        <v>12910</v>
      </c>
    </row>
    <row r="67" spans="3:21" ht="12.75">
      <c r="C67" t="s">
        <v>179</v>
      </c>
      <c r="D67" t="s">
        <v>1489</v>
      </c>
      <c r="E67" s="10">
        <v>78760</v>
      </c>
      <c r="F67" s="10">
        <v>28587</v>
      </c>
      <c r="G67" s="10">
        <v>39133</v>
      </c>
      <c r="H67" s="10"/>
      <c r="I67" s="10"/>
      <c r="J67" s="10"/>
      <c r="P67" s="10">
        <v>85602</v>
      </c>
      <c r="Q67" s="10">
        <v>112796</v>
      </c>
      <c r="R67" s="10">
        <v>11057</v>
      </c>
      <c r="S67" s="10">
        <v>186268</v>
      </c>
      <c r="T67" s="10">
        <v>114879</v>
      </c>
      <c r="U67" s="10">
        <v>138918</v>
      </c>
    </row>
    <row r="68" spans="3:21" ht="12.75">
      <c r="C68" t="s">
        <v>1071</v>
      </c>
      <c r="D68" t="s">
        <v>1489</v>
      </c>
      <c r="E68" s="10">
        <v>107956</v>
      </c>
      <c r="F68" s="10">
        <v>82364</v>
      </c>
      <c r="G68" s="10">
        <v>64020</v>
      </c>
      <c r="H68" s="10"/>
      <c r="I68" s="10"/>
      <c r="J68" s="10"/>
      <c r="P68" s="10">
        <v>205638</v>
      </c>
      <c r="Q68" s="10">
        <v>175378</v>
      </c>
      <c r="R68" s="10">
        <v>423060</v>
      </c>
      <c r="S68" s="10">
        <v>216142</v>
      </c>
      <c r="T68" s="10">
        <v>197274</v>
      </c>
      <c r="U68" s="10">
        <v>178751</v>
      </c>
    </row>
    <row r="69" spans="3:21" ht="12.75">
      <c r="C69" t="s">
        <v>967</v>
      </c>
      <c r="D69" t="s">
        <v>1489</v>
      </c>
      <c r="E69" s="10">
        <v>0</v>
      </c>
      <c r="F69" s="10">
        <v>86</v>
      </c>
      <c r="G69" s="10">
        <v>0</v>
      </c>
      <c r="H69" s="10"/>
      <c r="I69" s="10"/>
      <c r="J69" s="10"/>
      <c r="P69" s="10">
        <v>4012</v>
      </c>
      <c r="Q69" s="10">
        <v>6142</v>
      </c>
      <c r="R69" s="10">
        <v>3703</v>
      </c>
      <c r="S69" s="10">
        <v>86</v>
      </c>
      <c r="T69" s="10">
        <v>5051</v>
      </c>
      <c r="U69" s="10">
        <v>4215</v>
      </c>
    </row>
    <row r="70" spans="3:21" ht="12.75">
      <c r="C70" t="s">
        <v>95</v>
      </c>
      <c r="D70" t="s">
        <v>1489</v>
      </c>
      <c r="E70" s="10">
        <v>268502</v>
      </c>
      <c r="F70" s="10">
        <v>199242</v>
      </c>
      <c r="G70" s="10">
        <v>192090</v>
      </c>
      <c r="H70" s="10"/>
      <c r="I70" s="10"/>
      <c r="J70" s="10"/>
      <c r="P70" s="10">
        <v>50352</v>
      </c>
      <c r="Q70" s="10">
        <v>42862</v>
      </c>
      <c r="R70" s="10">
        <v>60563</v>
      </c>
      <c r="S70" s="10">
        <v>51393</v>
      </c>
      <c r="T70" s="10">
        <v>56547</v>
      </c>
      <c r="U70" s="10">
        <v>47162</v>
      </c>
    </row>
    <row r="71" spans="3:21" ht="12.75">
      <c r="C71" t="s">
        <v>1480</v>
      </c>
      <c r="D71" t="s">
        <v>1489</v>
      </c>
      <c r="E71" s="10">
        <v>52423</v>
      </c>
      <c r="F71" s="10">
        <v>60404</v>
      </c>
      <c r="G71" s="10">
        <v>52035</v>
      </c>
      <c r="H71" s="10"/>
      <c r="I71" s="10"/>
      <c r="J71" s="10"/>
      <c r="P71" s="10">
        <v>74977</v>
      </c>
      <c r="Q71" s="10">
        <v>67610</v>
      </c>
      <c r="R71" s="10">
        <v>44228</v>
      </c>
      <c r="S71" s="10">
        <v>75611</v>
      </c>
      <c r="T71" s="10">
        <v>79905</v>
      </c>
      <c r="U71" s="10">
        <v>51921</v>
      </c>
    </row>
    <row r="72" spans="3:21" ht="12.75">
      <c r="C72" t="s">
        <v>831</v>
      </c>
      <c r="D72" t="s">
        <v>1489</v>
      </c>
      <c r="E72" s="10">
        <v>0</v>
      </c>
      <c r="F72" s="10">
        <v>0</v>
      </c>
      <c r="G72" s="10">
        <v>612</v>
      </c>
      <c r="H72" s="10"/>
      <c r="I72" s="10"/>
      <c r="J72" s="10"/>
      <c r="P72" s="10">
        <v>0</v>
      </c>
      <c r="Q72" s="10">
        <v>0</v>
      </c>
      <c r="R72" s="10">
        <v>0</v>
      </c>
      <c r="S72" s="10">
        <v>0</v>
      </c>
      <c r="T72" s="10">
        <v>122</v>
      </c>
      <c r="U72" s="10">
        <v>92</v>
      </c>
    </row>
    <row r="73" spans="4:21" ht="12.75">
      <c r="D73" t="s">
        <v>1375</v>
      </c>
      <c r="E73" s="12">
        <f>SUM(E58:E72)</f>
        <v>1407534</v>
      </c>
      <c r="F73" s="12">
        <f>SUM(F58:F72)</f>
        <v>1286039</v>
      </c>
      <c r="G73" s="12">
        <f>SUM(G58:G72)</f>
        <v>1059257</v>
      </c>
      <c r="H73" s="10"/>
      <c r="I73" s="10"/>
      <c r="J73" s="10"/>
      <c r="P73" s="12">
        <f aca="true" t="shared" si="32" ref="P73:U73">SUM(P58:P72)</f>
        <v>1443234</v>
      </c>
      <c r="Q73" s="12">
        <f t="shared" si="32"/>
        <v>1449981</v>
      </c>
      <c r="R73" s="12">
        <f t="shared" si="32"/>
        <v>1649765</v>
      </c>
      <c r="S73" s="12">
        <f t="shared" si="32"/>
        <v>1623526</v>
      </c>
      <c r="T73" s="12">
        <f t="shared" si="32"/>
        <v>1543341</v>
      </c>
      <c r="U73" s="12">
        <f t="shared" si="32"/>
        <v>1571357</v>
      </c>
    </row>
    <row r="74" spans="5:10" ht="12.75">
      <c r="E74" s="10"/>
      <c r="F74" s="10"/>
      <c r="G74" s="10"/>
      <c r="H74" s="10"/>
      <c r="I74" s="10"/>
      <c r="J74" s="10"/>
    </row>
    <row r="75" spans="2:10" ht="12.75">
      <c r="B75" s="31" t="s">
        <v>1256</v>
      </c>
      <c r="C75" s="31"/>
      <c r="D75" s="31"/>
      <c r="E75" s="33"/>
      <c r="F75" s="33"/>
      <c r="G75" s="33"/>
      <c r="H75" s="10"/>
      <c r="I75" s="10"/>
      <c r="J75" s="10"/>
    </row>
    <row r="76" spans="3:21" ht="12.75">
      <c r="C76" t="s">
        <v>586</v>
      </c>
      <c r="D76" t="s">
        <v>1489</v>
      </c>
      <c r="E76" s="10">
        <v>1275775</v>
      </c>
      <c r="F76" s="10">
        <v>992743</v>
      </c>
      <c r="G76" s="10">
        <v>898981</v>
      </c>
      <c r="H76" s="10"/>
      <c r="I76" s="10"/>
      <c r="J76" s="10"/>
      <c r="P76" s="10">
        <v>1221772</v>
      </c>
      <c r="Q76">
        <v>1271914</v>
      </c>
      <c r="R76">
        <v>1284815</v>
      </c>
      <c r="S76">
        <v>1235767</v>
      </c>
      <c r="T76">
        <v>1463657</v>
      </c>
      <c r="U76">
        <v>1446790</v>
      </c>
    </row>
    <row r="77" spans="3:21" ht="12.75">
      <c r="C77" t="s">
        <v>274</v>
      </c>
      <c r="E77" s="10"/>
      <c r="F77" s="10"/>
      <c r="G77" s="10"/>
      <c r="H77" s="10"/>
      <c r="I77" s="10"/>
      <c r="J77" s="10"/>
      <c r="P77" s="10">
        <v>8340</v>
      </c>
      <c r="Q77">
        <v>2813</v>
      </c>
      <c r="R77">
        <v>1760</v>
      </c>
      <c r="S77">
        <v>4414</v>
      </c>
      <c r="T77">
        <v>14541</v>
      </c>
      <c r="U77">
        <v>7221</v>
      </c>
    </row>
    <row r="78" spans="3:21" ht="12.75">
      <c r="C78" t="s">
        <v>587</v>
      </c>
      <c r="E78" s="10"/>
      <c r="F78" s="10"/>
      <c r="G78" s="10"/>
      <c r="H78" s="10"/>
      <c r="I78" s="10"/>
      <c r="J78" s="10"/>
      <c r="P78" s="10">
        <v>0</v>
      </c>
      <c r="Q78">
        <v>0</v>
      </c>
      <c r="R78">
        <v>727</v>
      </c>
      <c r="S78">
        <v>0</v>
      </c>
      <c r="T78">
        <v>0</v>
      </c>
      <c r="U78">
        <v>500</v>
      </c>
    </row>
    <row r="79" spans="3:21" ht="12.75">
      <c r="C79" t="s">
        <v>1500</v>
      </c>
      <c r="D79" t="s">
        <v>746</v>
      </c>
      <c r="E79" s="10">
        <v>2808079</v>
      </c>
      <c r="F79" s="10">
        <v>2903849</v>
      </c>
      <c r="G79" s="10">
        <v>2776330</v>
      </c>
      <c r="H79" s="10"/>
      <c r="I79" s="10"/>
      <c r="J79" s="10"/>
      <c r="P79" s="10">
        <v>2183990</v>
      </c>
      <c r="Q79">
        <v>2241612</v>
      </c>
      <c r="R79">
        <v>2043389</v>
      </c>
      <c r="S79">
        <v>2027938</v>
      </c>
      <c r="T79">
        <v>1925790</v>
      </c>
      <c r="U79">
        <v>1858617</v>
      </c>
    </row>
    <row r="80" spans="3:21" ht="12.75">
      <c r="C80" t="s">
        <v>738</v>
      </c>
      <c r="E80" s="10"/>
      <c r="F80" s="10"/>
      <c r="G80" s="10"/>
      <c r="H80" s="10"/>
      <c r="I80" s="10"/>
      <c r="J80" s="10"/>
      <c r="P80" s="10">
        <v>0</v>
      </c>
      <c r="Q80">
        <v>1058</v>
      </c>
      <c r="R80">
        <v>1009</v>
      </c>
      <c r="S80">
        <v>653</v>
      </c>
      <c r="T80">
        <v>236</v>
      </c>
      <c r="U80">
        <v>1715</v>
      </c>
    </row>
    <row r="81" spans="3:21" ht="12.75">
      <c r="C81" t="s">
        <v>1472</v>
      </c>
      <c r="D81" t="s">
        <v>746</v>
      </c>
      <c r="E81" s="10">
        <v>658</v>
      </c>
      <c r="F81" s="10">
        <v>1509</v>
      </c>
      <c r="G81" s="10">
        <v>1801</v>
      </c>
      <c r="H81" s="10"/>
      <c r="I81" s="10"/>
      <c r="J81" s="10"/>
      <c r="P81" s="10">
        <v>1359</v>
      </c>
      <c r="Q81">
        <v>3097</v>
      </c>
      <c r="R81">
        <v>1264</v>
      </c>
      <c r="S81">
        <v>3716</v>
      </c>
      <c r="T81">
        <v>7601</v>
      </c>
      <c r="U81">
        <v>2690</v>
      </c>
    </row>
    <row r="82" spans="3:21" ht="12.75">
      <c r="C82" t="s">
        <v>565</v>
      </c>
      <c r="D82" t="s">
        <v>746</v>
      </c>
      <c r="E82" s="10">
        <v>3329</v>
      </c>
      <c r="F82" s="10">
        <v>4162</v>
      </c>
      <c r="G82" s="10">
        <v>11117</v>
      </c>
      <c r="H82" s="10"/>
      <c r="I82" s="10"/>
      <c r="J82" s="10"/>
      <c r="P82" s="10">
        <v>92704</v>
      </c>
      <c r="Q82">
        <v>81185</v>
      </c>
      <c r="R82">
        <v>73189</v>
      </c>
      <c r="S82">
        <v>59938</v>
      </c>
      <c r="T82">
        <v>54402</v>
      </c>
      <c r="U82">
        <v>56719</v>
      </c>
    </row>
    <row r="83" spans="3:21" ht="12.75">
      <c r="C83" t="s">
        <v>1417</v>
      </c>
      <c r="D83" t="s">
        <v>746</v>
      </c>
      <c r="E83" s="10">
        <v>1461159</v>
      </c>
      <c r="F83" s="10">
        <v>1410635</v>
      </c>
      <c r="G83" s="10">
        <v>1393777</v>
      </c>
      <c r="H83" s="10"/>
      <c r="I83" s="10"/>
      <c r="J83" s="10"/>
      <c r="P83" s="10">
        <v>1418476</v>
      </c>
      <c r="Q83">
        <v>1190338</v>
      </c>
      <c r="R83">
        <v>983805</v>
      </c>
      <c r="S83">
        <v>868984</v>
      </c>
      <c r="T83">
        <v>689302</v>
      </c>
      <c r="U83">
        <v>706893</v>
      </c>
    </row>
    <row r="84" spans="3:21" ht="12.75">
      <c r="C84" t="s">
        <v>590</v>
      </c>
      <c r="D84" t="s">
        <v>746</v>
      </c>
      <c r="E84" s="10">
        <v>1507536</v>
      </c>
      <c r="F84" s="10">
        <v>1682628</v>
      </c>
      <c r="G84" s="10">
        <v>1606058</v>
      </c>
      <c r="H84" s="10"/>
      <c r="I84" s="10"/>
      <c r="J84" s="10"/>
      <c r="P84" s="10">
        <v>1673226</v>
      </c>
      <c r="Q84">
        <v>1676522</v>
      </c>
      <c r="R84">
        <v>1571840</v>
      </c>
      <c r="S84">
        <v>1413850</v>
      </c>
      <c r="T84">
        <v>1401049</v>
      </c>
      <c r="U84">
        <v>1348532</v>
      </c>
    </row>
    <row r="85" spans="3:21" ht="12.75">
      <c r="C85" t="s">
        <v>410</v>
      </c>
      <c r="D85" t="s">
        <v>746</v>
      </c>
      <c r="E85" s="10">
        <v>0</v>
      </c>
      <c r="F85" s="10">
        <v>0</v>
      </c>
      <c r="G85" s="10">
        <v>0</v>
      </c>
      <c r="H85" s="10"/>
      <c r="I85" s="10"/>
      <c r="J85" s="10"/>
      <c r="P85" s="10">
        <v>706</v>
      </c>
      <c r="Q85">
        <v>0</v>
      </c>
      <c r="R85">
        <v>198</v>
      </c>
      <c r="S85">
        <v>968</v>
      </c>
      <c r="T85">
        <v>1563</v>
      </c>
      <c r="U85">
        <v>0</v>
      </c>
    </row>
    <row r="86" spans="3:21" ht="12.75">
      <c r="C86" t="s">
        <v>43</v>
      </c>
      <c r="D86" t="s">
        <v>746</v>
      </c>
      <c r="E86" s="10">
        <v>176180</v>
      </c>
      <c r="F86" s="10">
        <v>219719</v>
      </c>
      <c r="G86" s="10">
        <v>316892</v>
      </c>
      <c r="H86" s="10"/>
      <c r="I86" s="10"/>
      <c r="J86" s="10"/>
      <c r="P86" s="10">
        <v>583269</v>
      </c>
      <c r="Q86" t="s">
        <v>0</v>
      </c>
      <c r="R86" t="s">
        <v>0</v>
      </c>
      <c r="S86" t="s">
        <v>0</v>
      </c>
      <c r="T86" t="s">
        <v>0</v>
      </c>
      <c r="U86" t="s">
        <v>0</v>
      </c>
    </row>
    <row r="87" spans="3:21" ht="12.75">
      <c r="C87" t="s">
        <v>932</v>
      </c>
      <c r="D87" t="s">
        <v>746</v>
      </c>
      <c r="E87" s="10">
        <v>1558346</v>
      </c>
      <c r="F87" s="10">
        <v>1334473</v>
      </c>
      <c r="G87" s="10">
        <v>1248738</v>
      </c>
      <c r="H87" s="10"/>
      <c r="I87" s="10"/>
      <c r="J87" s="10"/>
      <c r="P87" s="10">
        <v>2295955</v>
      </c>
      <c r="Q87">
        <v>1932313</v>
      </c>
      <c r="R87">
        <v>2061054</v>
      </c>
      <c r="S87">
        <v>1974190</v>
      </c>
      <c r="T87">
        <v>1790149</v>
      </c>
      <c r="U87">
        <v>2239539</v>
      </c>
    </row>
    <row r="88" spans="3:21" ht="12.75">
      <c r="C88" t="s">
        <v>905</v>
      </c>
      <c r="D88" t="s">
        <v>746</v>
      </c>
      <c r="E88" s="10">
        <v>2083</v>
      </c>
      <c r="F88" s="10">
        <v>12955</v>
      </c>
      <c r="G88" s="10">
        <v>449</v>
      </c>
      <c r="H88" s="10"/>
      <c r="I88" s="10"/>
      <c r="J88" s="10"/>
      <c r="P88" s="10">
        <v>332701</v>
      </c>
      <c r="Q88">
        <v>273883</v>
      </c>
      <c r="R88">
        <v>72496</v>
      </c>
      <c r="S88">
        <v>52032</v>
      </c>
      <c r="T88">
        <v>0</v>
      </c>
      <c r="U88">
        <v>0</v>
      </c>
    </row>
    <row r="89" spans="3:21" ht="12.75">
      <c r="C89" t="s">
        <v>479</v>
      </c>
      <c r="D89" t="s">
        <v>746</v>
      </c>
      <c r="E89" s="10">
        <v>2412705</v>
      </c>
      <c r="F89" s="10">
        <v>2382074</v>
      </c>
      <c r="G89" s="10">
        <v>2334389</v>
      </c>
      <c r="H89" s="10"/>
      <c r="I89" s="10"/>
      <c r="J89" s="10"/>
      <c r="P89" s="10">
        <v>2790584</v>
      </c>
      <c r="Q89">
        <v>1569780</v>
      </c>
      <c r="R89">
        <v>1691618</v>
      </c>
      <c r="S89">
        <v>1998951</v>
      </c>
      <c r="T89">
        <v>2135870</v>
      </c>
      <c r="U89">
        <v>2061451</v>
      </c>
    </row>
    <row r="90" spans="3:21" ht="12.75">
      <c r="C90" t="s">
        <v>43</v>
      </c>
      <c r="E90" s="10"/>
      <c r="F90" s="10"/>
      <c r="G90" s="10"/>
      <c r="H90" s="10"/>
      <c r="I90" s="10"/>
      <c r="J90" s="10"/>
      <c r="Q90">
        <v>604034</v>
      </c>
      <c r="R90">
        <v>461423</v>
      </c>
      <c r="S90">
        <v>330509</v>
      </c>
      <c r="T90">
        <v>288755</v>
      </c>
      <c r="U90">
        <v>192906</v>
      </c>
    </row>
    <row r="91" spans="3:21" ht="12.75">
      <c r="C91" t="s">
        <v>211</v>
      </c>
      <c r="D91" t="s">
        <v>746</v>
      </c>
      <c r="E91" s="10">
        <v>596461</v>
      </c>
      <c r="F91" s="10">
        <v>614478</v>
      </c>
      <c r="G91" s="10">
        <v>456694</v>
      </c>
      <c r="H91" s="10"/>
      <c r="I91" s="10"/>
      <c r="J91" s="10"/>
      <c r="P91" s="10">
        <v>823076</v>
      </c>
      <c r="Q91">
        <v>751219</v>
      </c>
      <c r="R91">
        <v>791872</v>
      </c>
      <c r="S91">
        <v>665871</v>
      </c>
      <c r="T91">
        <v>513683</v>
      </c>
      <c r="U91">
        <v>615971</v>
      </c>
    </row>
    <row r="92" spans="4:21" ht="12.75">
      <c r="D92" t="s">
        <v>1375</v>
      </c>
      <c r="E92" s="12">
        <f>SUM(E76:E91)</f>
        <v>11802311</v>
      </c>
      <c r="F92" s="12">
        <f>SUM(F76:F91)</f>
        <v>11559225</v>
      </c>
      <c r="G92" s="12">
        <f>SUM(G76:G91)</f>
        <v>11045226</v>
      </c>
      <c r="H92" s="10"/>
      <c r="I92" s="10"/>
      <c r="J92" s="10"/>
      <c r="P92" s="12">
        <f aca="true" t="shared" si="33" ref="P92:U92">SUM(P76:P91)</f>
        <v>13426158</v>
      </c>
      <c r="Q92" s="12">
        <f t="shared" si="33"/>
        <v>11599768</v>
      </c>
      <c r="R92" s="12">
        <f t="shared" si="33"/>
        <v>11040459</v>
      </c>
      <c r="S92" s="12">
        <f t="shared" si="33"/>
        <v>10637781</v>
      </c>
      <c r="T92" s="12">
        <f t="shared" si="33"/>
        <v>10286598</v>
      </c>
      <c r="U92" s="12">
        <f t="shared" si="33"/>
        <v>10539544</v>
      </c>
    </row>
    <row r="93" spans="5:10" ht="12.75">
      <c r="E93" s="12"/>
      <c r="F93" s="12"/>
      <c r="G93" s="12"/>
      <c r="H93" s="10"/>
      <c r="I93" s="10"/>
      <c r="J93" s="10"/>
    </row>
    <row r="94" spans="2:10" ht="12.75">
      <c r="B94" s="31" t="s">
        <v>1275</v>
      </c>
      <c r="C94" s="31"/>
      <c r="D94" s="31"/>
      <c r="E94" s="33"/>
      <c r="F94" s="33"/>
      <c r="G94" s="33"/>
      <c r="H94" s="10"/>
      <c r="I94" s="10"/>
      <c r="J94" s="10"/>
    </row>
    <row r="95" spans="3:21" ht="12.75">
      <c r="C95" t="s">
        <v>112</v>
      </c>
      <c r="D95" t="s">
        <v>520</v>
      </c>
      <c r="E95" s="10">
        <v>65340</v>
      </c>
      <c r="F95" s="10">
        <v>61669</v>
      </c>
      <c r="G95" s="10">
        <v>24635</v>
      </c>
      <c r="I95" s="10"/>
      <c r="J95" s="10">
        <v>120821</v>
      </c>
      <c r="K95" s="10">
        <v>64620</v>
      </c>
      <c r="L95" s="18">
        <f>K95/J95</f>
        <v>0.5348407975434734</v>
      </c>
      <c r="M95" s="40"/>
      <c r="P95" s="10">
        <v>348021</v>
      </c>
      <c r="Q95">
        <v>206861</v>
      </c>
      <c r="R95">
        <v>200283</v>
      </c>
      <c r="S95">
        <v>241248</v>
      </c>
      <c r="T95">
        <v>138505</v>
      </c>
      <c r="U95">
        <v>136331</v>
      </c>
    </row>
    <row r="96" spans="3:21" ht="12.75">
      <c r="C96" t="s">
        <v>981</v>
      </c>
      <c r="E96" s="10"/>
      <c r="F96" s="10"/>
      <c r="G96" s="10"/>
      <c r="H96" s="10"/>
      <c r="I96" s="10"/>
      <c r="J96" s="10">
        <v>0</v>
      </c>
      <c r="K96">
        <v>0</v>
      </c>
      <c r="L96" s="18"/>
      <c r="P96" s="10">
        <v>0</v>
      </c>
      <c r="Q96">
        <v>0</v>
      </c>
      <c r="R96">
        <v>0</v>
      </c>
      <c r="S96">
        <v>0</v>
      </c>
      <c r="T96">
        <v>0</v>
      </c>
      <c r="U96">
        <v>59</v>
      </c>
    </row>
    <row r="97" spans="3:21" ht="12.75">
      <c r="C97" t="s">
        <v>437</v>
      </c>
      <c r="E97" s="10"/>
      <c r="F97" s="10"/>
      <c r="G97" s="10"/>
      <c r="H97" s="10"/>
      <c r="I97" s="10"/>
      <c r="J97" s="10">
        <v>0</v>
      </c>
      <c r="K97">
        <v>0</v>
      </c>
      <c r="L97" s="18"/>
      <c r="P97" s="10">
        <v>0</v>
      </c>
      <c r="Q97">
        <v>0</v>
      </c>
      <c r="R97">
        <v>0</v>
      </c>
      <c r="S97">
        <v>803</v>
      </c>
      <c r="T97">
        <v>0</v>
      </c>
      <c r="U97">
        <v>1572</v>
      </c>
    </row>
    <row r="98" spans="3:21" ht="12.75">
      <c r="C98" t="s">
        <v>317</v>
      </c>
      <c r="D98" t="s">
        <v>520</v>
      </c>
      <c r="E98" s="10">
        <v>2971857</v>
      </c>
      <c r="F98" s="10">
        <v>2795900</v>
      </c>
      <c r="G98" s="10">
        <v>2817321</v>
      </c>
      <c r="H98" s="10"/>
      <c r="I98" s="10"/>
      <c r="J98" s="10">
        <v>6849482</v>
      </c>
      <c r="K98" s="10">
        <v>3429071</v>
      </c>
      <c r="L98" s="18">
        <f>K98/J98</f>
        <v>0.5006321645928845</v>
      </c>
      <c r="P98" s="10">
        <v>4168659</v>
      </c>
      <c r="Q98">
        <v>4564674</v>
      </c>
      <c r="R98">
        <v>5077975</v>
      </c>
      <c r="S98">
        <v>4869004</v>
      </c>
      <c r="T98">
        <v>4321645</v>
      </c>
      <c r="U98">
        <v>4960471</v>
      </c>
    </row>
    <row r="99" spans="3:21" ht="12.75">
      <c r="C99" t="s">
        <v>979</v>
      </c>
      <c r="D99" t="s">
        <v>520</v>
      </c>
      <c r="E99" s="10">
        <v>0</v>
      </c>
      <c r="F99" s="10">
        <v>0</v>
      </c>
      <c r="G99" s="10">
        <v>0</v>
      </c>
      <c r="H99" s="10"/>
      <c r="I99" s="10"/>
      <c r="J99" s="10">
        <v>1023</v>
      </c>
      <c r="K99" s="10">
        <v>1023</v>
      </c>
      <c r="L99" s="18">
        <f>K99/J99</f>
        <v>1</v>
      </c>
      <c r="P99" s="10">
        <v>2326</v>
      </c>
      <c r="Q99">
        <v>2958</v>
      </c>
      <c r="R99">
        <v>1491</v>
      </c>
      <c r="S99">
        <v>2005</v>
      </c>
      <c r="T99">
        <v>2335</v>
      </c>
      <c r="U99">
        <v>3410</v>
      </c>
    </row>
    <row r="100" spans="3:21" ht="12.75">
      <c r="C100" t="s">
        <v>1073</v>
      </c>
      <c r="D100" t="s">
        <v>520</v>
      </c>
      <c r="E100" s="10">
        <v>829</v>
      </c>
      <c r="F100" s="10">
        <v>0</v>
      </c>
      <c r="G100" s="10">
        <v>0</v>
      </c>
      <c r="H100" s="10"/>
      <c r="I100" s="10"/>
      <c r="J100" s="10">
        <v>4353</v>
      </c>
      <c r="K100" s="10">
        <v>1676</v>
      </c>
      <c r="L100" s="18">
        <f>K100/J100</f>
        <v>0.385021824029405</v>
      </c>
      <c r="P100" s="10">
        <v>0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3:21" ht="12.75">
      <c r="C101" t="s">
        <v>805</v>
      </c>
      <c r="D101" t="s">
        <v>520</v>
      </c>
      <c r="E101" s="10">
        <v>0</v>
      </c>
      <c r="F101" s="10">
        <v>0</v>
      </c>
      <c r="G101" s="10">
        <v>0</v>
      </c>
      <c r="H101" s="10"/>
      <c r="I101" s="10"/>
      <c r="J101" s="10">
        <v>0</v>
      </c>
      <c r="K101" s="10">
        <v>0</v>
      </c>
      <c r="L101" s="18"/>
      <c r="P101" s="10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3:21" ht="12.75">
      <c r="C102" t="s">
        <v>464</v>
      </c>
      <c r="D102" t="s">
        <v>520</v>
      </c>
      <c r="E102" s="10">
        <v>129301</v>
      </c>
      <c r="F102" s="10">
        <v>123664</v>
      </c>
      <c r="G102" s="10">
        <v>96834</v>
      </c>
      <c r="H102" s="10"/>
      <c r="I102" s="10"/>
      <c r="J102" s="10">
        <v>288281</v>
      </c>
      <c r="K102" s="10">
        <v>115889</v>
      </c>
      <c r="L102" s="18">
        <f aca="true" t="shared" si="34" ref="L102:L108">K102/J102</f>
        <v>0.4020001318158325</v>
      </c>
      <c r="P102" s="10">
        <v>281390</v>
      </c>
      <c r="Q102">
        <v>253225</v>
      </c>
      <c r="R102">
        <v>250367</v>
      </c>
      <c r="S102">
        <v>209768</v>
      </c>
      <c r="T102">
        <v>183667</v>
      </c>
      <c r="U102">
        <v>190646</v>
      </c>
    </row>
    <row r="103" spans="3:21" ht="12.75">
      <c r="C103" t="s">
        <v>224</v>
      </c>
      <c r="D103" t="s">
        <v>520</v>
      </c>
      <c r="E103" s="10">
        <v>235668</v>
      </c>
      <c r="F103" s="10">
        <v>208911</v>
      </c>
      <c r="G103" s="10">
        <v>218447</v>
      </c>
      <c r="H103" s="10"/>
      <c r="I103" s="10"/>
      <c r="J103" s="10">
        <v>525172</v>
      </c>
      <c r="K103" s="10">
        <v>317670</v>
      </c>
      <c r="L103" s="18">
        <f t="shared" si="34"/>
        <v>0.6048875416054169</v>
      </c>
      <c r="P103" s="10">
        <v>365838</v>
      </c>
      <c r="Q103">
        <v>304778</v>
      </c>
      <c r="R103">
        <v>295976</v>
      </c>
      <c r="S103">
        <v>213226</v>
      </c>
      <c r="T103">
        <v>216924</v>
      </c>
      <c r="U103">
        <v>332550</v>
      </c>
    </row>
    <row r="104" spans="3:21" ht="12.75">
      <c r="C104" t="s">
        <v>696</v>
      </c>
      <c r="D104" t="s">
        <v>520</v>
      </c>
      <c r="E104" s="10">
        <v>656702</v>
      </c>
      <c r="F104" s="10">
        <v>559590</v>
      </c>
      <c r="G104" s="10">
        <v>504996</v>
      </c>
      <c r="H104" s="10"/>
      <c r="I104" s="10"/>
      <c r="J104" s="10">
        <v>482183</v>
      </c>
      <c r="K104" s="10">
        <v>479649</v>
      </c>
      <c r="L104" s="18">
        <f t="shared" si="34"/>
        <v>0.9947447338458635</v>
      </c>
      <c r="P104" s="10">
        <v>257290</v>
      </c>
      <c r="Q104">
        <v>200296</v>
      </c>
      <c r="R104">
        <v>111630</v>
      </c>
      <c r="S104">
        <v>29850</v>
      </c>
      <c r="T104">
        <v>18255</v>
      </c>
      <c r="U104">
        <v>14553</v>
      </c>
    </row>
    <row r="105" spans="3:21" ht="12.75">
      <c r="C105" t="s">
        <v>679</v>
      </c>
      <c r="D105" t="s">
        <v>520</v>
      </c>
      <c r="E105" s="10">
        <v>48584</v>
      </c>
      <c r="F105" s="10">
        <v>45188</v>
      </c>
      <c r="G105" s="10">
        <v>48882</v>
      </c>
      <c r="H105" s="10"/>
      <c r="I105" s="10"/>
      <c r="J105" s="10">
        <v>155390</v>
      </c>
      <c r="K105" s="10">
        <v>68135</v>
      </c>
      <c r="L105" s="18">
        <f t="shared" si="34"/>
        <v>0.4384773794967501</v>
      </c>
      <c r="P105" s="10">
        <v>24617</v>
      </c>
      <c r="Q105">
        <v>20007</v>
      </c>
      <c r="R105">
        <v>35812</v>
      </c>
      <c r="S105">
        <v>40205</v>
      </c>
      <c r="T105">
        <v>15158</v>
      </c>
      <c r="U105">
        <v>38071</v>
      </c>
    </row>
    <row r="106" spans="3:21" ht="12.75">
      <c r="C106" t="s">
        <v>473</v>
      </c>
      <c r="D106" t="s">
        <v>520</v>
      </c>
      <c r="E106" s="10">
        <v>0</v>
      </c>
      <c r="F106" s="10">
        <v>3567</v>
      </c>
      <c r="G106" s="10">
        <v>4173</v>
      </c>
      <c r="H106" s="10"/>
      <c r="I106" s="10"/>
      <c r="J106" s="10">
        <v>7784</v>
      </c>
      <c r="K106" s="10">
        <v>4360</v>
      </c>
      <c r="L106" s="18">
        <f t="shared" si="34"/>
        <v>0.5601233299075026</v>
      </c>
      <c r="P106" s="10">
        <v>2091</v>
      </c>
      <c r="Q106">
        <v>1909</v>
      </c>
      <c r="R106">
        <v>3275</v>
      </c>
      <c r="S106">
        <v>4411</v>
      </c>
      <c r="T106">
        <v>4478</v>
      </c>
      <c r="U106">
        <v>6886</v>
      </c>
    </row>
    <row r="107" spans="3:21" ht="12.75">
      <c r="C107" t="s">
        <v>598</v>
      </c>
      <c r="D107" t="s">
        <v>520</v>
      </c>
      <c r="E107" s="10">
        <v>5244</v>
      </c>
      <c r="F107" s="10">
        <v>89097</v>
      </c>
      <c r="G107" s="10">
        <v>113464</v>
      </c>
      <c r="H107" s="10"/>
      <c r="I107" s="10"/>
      <c r="J107" s="10">
        <v>60792</v>
      </c>
      <c r="K107" s="10">
        <v>27569</v>
      </c>
      <c r="L107" s="18">
        <f t="shared" si="34"/>
        <v>0.45349717068035267</v>
      </c>
      <c r="P107" s="10">
        <v>11741</v>
      </c>
      <c r="Q107">
        <v>7969</v>
      </c>
      <c r="R107">
        <v>7352</v>
      </c>
      <c r="S107">
        <v>5553</v>
      </c>
      <c r="T107">
        <v>7201</v>
      </c>
      <c r="U107">
        <v>8794</v>
      </c>
    </row>
    <row r="108" spans="3:21" ht="12.75">
      <c r="C108" t="s">
        <v>796</v>
      </c>
      <c r="D108" t="s">
        <v>520</v>
      </c>
      <c r="E108" s="10">
        <v>23833</v>
      </c>
      <c r="F108" s="10">
        <v>27341</v>
      </c>
      <c r="G108" s="10">
        <v>22606</v>
      </c>
      <c r="H108" s="10"/>
      <c r="I108" s="10"/>
      <c r="J108" s="10">
        <v>69997</v>
      </c>
      <c r="K108" s="10">
        <v>34535</v>
      </c>
      <c r="L108" s="18">
        <f t="shared" si="34"/>
        <v>0.4933782876408989</v>
      </c>
      <c r="P108" s="10">
        <v>37290</v>
      </c>
      <c r="Q108">
        <v>43542</v>
      </c>
      <c r="R108">
        <v>46067</v>
      </c>
      <c r="S108">
        <v>28580</v>
      </c>
      <c r="T108">
        <v>33732</v>
      </c>
      <c r="U108">
        <v>38242</v>
      </c>
    </row>
    <row r="109" spans="3:21" ht="12.75">
      <c r="C109" t="s">
        <v>938</v>
      </c>
      <c r="D109" t="s">
        <v>520</v>
      </c>
      <c r="E109" s="10">
        <v>0</v>
      </c>
      <c r="F109" s="10">
        <v>0</v>
      </c>
      <c r="G109" s="10">
        <v>0</v>
      </c>
      <c r="H109" s="10"/>
      <c r="I109" s="10"/>
      <c r="J109" s="10">
        <v>0</v>
      </c>
      <c r="K109" s="10">
        <v>0</v>
      </c>
      <c r="L109" s="18"/>
      <c r="P109" s="10">
        <v>665</v>
      </c>
      <c r="Q109">
        <v>0</v>
      </c>
      <c r="R109">
        <v>0</v>
      </c>
      <c r="S109">
        <v>0</v>
      </c>
      <c r="T109">
        <v>1859</v>
      </c>
      <c r="U109">
        <v>5090</v>
      </c>
    </row>
    <row r="110" spans="3:21" ht="12.75">
      <c r="C110" t="s">
        <v>585</v>
      </c>
      <c r="D110" t="s">
        <v>520</v>
      </c>
      <c r="E110" s="10">
        <v>62842</v>
      </c>
      <c r="F110" s="10">
        <v>25388</v>
      </c>
      <c r="G110" s="10">
        <v>33047</v>
      </c>
      <c r="H110" s="10"/>
      <c r="I110" s="10"/>
      <c r="J110" s="10">
        <v>33022</v>
      </c>
      <c r="K110" s="10">
        <v>18247</v>
      </c>
      <c r="L110" s="18">
        <f>K110/J110</f>
        <v>0.5525710132638847</v>
      </c>
      <c r="P110" s="10">
        <v>62774</v>
      </c>
      <c r="Q110">
        <v>46449</v>
      </c>
      <c r="R110">
        <v>41047</v>
      </c>
      <c r="S110">
        <v>32324</v>
      </c>
      <c r="T110">
        <v>30418</v>
      </c>
      <c r="U110">
        <v>26152</v>
      </c>
    </row>
    <row r="111" spans="4:21" ht="12.75">
      <c r="D111" t="s">
        <v>1375</v>
      </c>
      <c r="E111" s="12">
        <f>SUM(E95:E110)</f>
        <v>4200200</v>
      </c>
      <c r="F111" s="12">
        <f>SUM(F95:F110)</f>
        <v>3940315</v>
      </c>
      <c r="G111" s="12">
        <f>SUM(G95:G110)</f>
        <v>3884405</v>
      </c>
      <c r="H111" s="10"/>
      <c r="I111" s="10"/>
      <c r="J111" s="12">
        <f>SUM(J95:J110)</f>
        <v>8598300</v>
      </c>
      <c r="K111" s="12">
        <f>SUM(K95:K110)</f>
        <v>4562444</v>
      </c>
      <c r="L111" s="18">
        <f>K111/J111</f>
        <v>0.5306216345091471</v>
      </c>
      <c r="P111" s="12">
        <f aca="true" t="shared" si="35" ref="P111:U111">SUM(P95:P110)</f>
        <v>5562702</v>
      </c>
      <c r="Q111" s="12">
        <f t="shared" si="35"/>
        <v>5652668</v>
      </c>
      <c r="R111" s="12">
        <f t="shared" si="35"/>
        <v>6071275</v>
      </c>
      <c r="S111" s="12">
        <f t="shared" si="35"/>
        <v>5676977</v>
      </c>
      <c r="T111" s="12">
        <f t="shared" si="35"/>
        <v>4974177</v>
      </c>
      <c r="U111" s="12">
        <f t="shared" si="35"/>
        <v>5762827</v>
      </c>
    </row>
    <row r="112" spans="5:10" ht="12.75">
      <c r="E112" s="10"/>
      <c r="F112" s="10"/>
      <c r="G112" s="10"/>
      <c r="H112" s="10"/>
      <c r="I112" s="10"/>
      <c r="J112" s="10"/>
    </row>
    <row r="113" spans="2:10" ht="12.75">
      <c r="B113" s="31" t="s">
        <v>1293</v>
      </c>
      <c r="C113" s="31"/>
      <c r="D113" s="31"/>
      <c r="E113" s="33"/>
      <c r="F113" s="33"/>
      <c r="G113" s="33"/>
      <c r="H113" s="10"/>
      <c r="I113" s="10"/>
      <c r="J113" s="10"/>
    </row>
    <row r="114" spans="3:21" ht="12.75">
      <c r="C114" t="s">
        <v>158</v>
      </c>
      <c r="D114" t="s">
        <v>1489</v>
      </c>
      <c r="E114" s="10">
        <v>7211</v>
      </c>
      <c r="F114" s="10">
        <v>8389</v>
      </c>
      <c r="G114" s="10">
        <v>7635</v>
      </c>
      <c r="H114" s="10"/>
      <c r="I114" s="10"/>
      <c r="J114" s="10"/>
      <c r="P114" s="10">
        <v>11699</v>
      </c>
      <c r="Q114">
        <v>9792</v>
      </c>
      <c r="R114">
        <v>12021</v>
      </c>
      <c r="S114">
        <v>8516</v>
      </c>
      <c r="T114">
        <v>14420</v>
      </c>
      <c r="U114">
        <v>25328</v>
      </c>
    </row>
    <row r="115" spans="3:16" ht="12.75">
      <c r="C115" t="s">
        <v>711</v>
      </c>
      <c r="D115" t="s">
        <v>1489</v>
      </c>
      <c r="E115" s="10">
        <v>42497</v>
      </c>
      <c r="F115" s="10">
        <v>48722</v>
      </c>
      <c r="G115" s="10">
        <v>14956</v>
      </c>
      <c r="H115" s="10"/>
      <c r="I115" s="10"/>
      <c r="J115" s="10"/>
      <c r="P115" s="10" t="s">
        <v>0</v>
      </c>
    </row>
    <row r="116" spans="3:21" ht="12.75">
      <c r="C116" t="s">
        <v>1361</v>
      </c>
      <c r="D116" t="s">
        <v>1489</v>
      </c>
      <c r="E116" s="10">
        <v>107344</v>
      </c>
      <c r="F116" s="10">
        <v>114363</v>
      </c>
      <c r="G116" s="10">
        <v>79841</v>
      </c>
      <c r="H116" s="10"/>
      <c r="I116" s="10"/>
      <c r="J116" s="10"/>
      <c r="P116" s="10">
        <v>422227</v>
      </c>
      <c r="Q116">
        <v>256853</v>
      </c>
      <c r="R116">
        <v>307993</v>
      </c>
      <c r="S116">
        <v>290831</v>
      </c>
      <c r="T116">
        <v>299676</v>
      </c>
      <c r="U116">
        <v>276726</v>
      </c>
    </row>
    <row r="117" spans="3:21" ht="12.75">
      <c r="C117" t="s">
        <v>200</v>
      </c>
      <c r="D117" t="s">
        <v>1489</v>
      </c>
      <c r="E117" s="10">
        <v>375999</v>
      </c>
      <c r="F117" s="10">
        <v>347961</v>
      </c>
      <c r="G117" s="10">
        <v>248303</v>
      </c>
      <c r="H117" s="10"/>
      <c r="I117" s="10"/>
      <c r="J117" s="10"/>
      <c r="P117" s="10">
        <v>610997</v>
      </c>
      <c r="Q117">
        <v>487242</v>
      </c>
      <c r="R117">
        <v>372961</v>
      </c>
      <c r="S117">
        <v>306350</v>
      </c>
      <c r="T117">
        <v>222024</v>
      </c>
      <c r="U117">
        <v>217166</v>
      </c>
    </row>
    <row r="118" spans="3:21" ht="12.75">
      <c r="C118" t="s">
        <v>439</v>
      </c>
      <c r="D118" t="s">
        <v>1489</v>
      </c>
      <c r="E118" s="10">
        <v>9128</v>
      </c>
      <c r="F118" s="10">
        <v>18398</v>
      </c>
      <c r="G118" s="10">
        <v>14527</v>
      </c>
      <c r="H118" s="10"/>
      <c r="I118" s="10"/>
      <c r="J118" s="10"/>
      <c r="P118" s="10">
        <v>12078</v>
      </c>
      <c r="Q118">
        <v>24066</v>
      </c>
      <c r="R118">
        <v>34215</v>
      </c>
      <c r="S118">
        <v>46549</v>
      </c>
      <c r="T118">
        <v>39476</v>
      </c>
      <c r="U118">
        <v>51551</v>
      </c>
    </row>
    <row r="119" spans="3:21" ht="12.75">
      <c r="C119" t="s">
        <v>1013</v>
      </c>
      <c r="D119" t="s">
        <v>1489</v>
      </c>
      <c r="E119" s="10">
        <v>29248</v>
      </c>
      <c r="F119" s="10">
        <v>21068</v>
      </c>
      <c r="G119" s="10">
        <v>37330</v>
      </c>
      <c r="H119" s="10"/>
      <c r="I119" s="10"/>
      <c r="J119" s="10"/>
      <c r="P119" s="10">
        <v>34317</v>
      </c>
      <c r="Q119">
        <v>39967</v>
      </c>
      <c r="R119">
        <v>36702</v>
      </c>
      <c r="S119">
        <v>36546</v>
      </c>
      <c r="T119">
        <v>31479</v>
      </c>
      <c r="U119">
        <v>27420</v>
      </c>
    </row>
    <row r="120" spans="3:21" ht="12.75">
      <c r="C120" t="s">
        <v>405</v>
      </c>
      <c r="D120" t="s">
        <v>1489</v>
      </c>
      <c r="E120" s="10">
        <v>9676</v>
      </c>
      <c r="F120" s="10">
        <v>12287</v>
      </c>
      <c r="G120" s="10">
        <v>12613</v>
      </c>
      <c r="H120" s="10"/>
      <c r="I120" s="10"/>
      <c r="J120" s="10"/>
      <c r="P120" s="10">
        <v>61108</v>
      </c>
      <c r="Q120">
        <v>237410</v>
      </c>
      <c r="R120">
        <v>245288</v>
      </c>
      <c r="S120">
        <v>203133</v>
      </c>
      <c r="T120">
        <v>194035</v>
      </c>
      <c r="U120">
        <v>173211</v>
      </c>
    </row>
    <row r="121" spans="3:21" ht="12.75">
      <c r="C121" t="s">
        <v>925</v>
      </c>
      <c r="D121" t="s">
        <v>1489</v>
      </c>
      <c r="E121" s="10">
        <v>112910</v>
      </c>
      <c r="F121" s="10">
        <v>104558</v>
      </c>
      <c r="G121" s="10">
        <v>111069</v>
      </c>
      <c r="H121" s="10"/>
      <c r="I121" s="10"/>
      <c r="J121" s="10"/>
      <c r="P121" s="10">
        <v>163270</v>
      </c>
      <c r="Q121">
        <v>187558</v>
      </c>
      <c r="R121">
        <v>153416</v>
      </c>
      <c r="S121">
        <v>212302</v>
      </c>
      <c r="T121">
        <v>195869</v>
      </c>
      <c r="U121">
        <v>170011</v>
      </c>
    </row>
    <row r="122" spans="3:21" ht="12.75">
      <c r="C122" t="s">
        <v>46</v>
      </c>
      <c r="D122" t="s">
        <v>1489</v>
      </c>
      <c r="E122" s="10">
        <v>69002</v>
      </c>
      <c r="F122" s="10">
        <v>65201</v>
      </c>
      <c r="G122" s="10">
        <v>103193</v>
      </c>
      <c r="H122" s="10"/>
      <c r="I122" s="10"/>
      <c r="J122" s="10"/>
      <c r="P122" s="10">
        <v>266242</v>
      </c>
      <c r="Q122">
        <v>168701</v>
      </c>
      <c r="R122">
        <v>170042</v>
      </c>
      <c r="S122">
        <v>196267</v>
      </c>
      <c r="T122">
        <v>169183</v>
      </c>
      <c r="U122">
        <v>156144</v>
      </c>
    </row>
    <row r="123" spans="3:21" ht="12.75">
      <c r="C123" t="s">
        <v>1419</v>
      </c>
      <c r="D123" t="s">
        <v>1489</v>
      </c>
      <c r="E123" s="10">
        <v>41194</v>
      </c>
      <c r="F123" s="10">
        <v>63055</v>
      </c>
      <c r="G123" s="10">
        <v>49189</v>
      </c>
      <c r="H123" s="10"/>
      <c r="I123" s="10"/>
      <c r="J123" s="10"/>
      <c r="P123" s="10">
        <v>78289</v>
      </c>
      <c r="Q123">
        <v>100201</v>
      </c>
      <c r="R123">
        <v>56444</v>
      </c>
      <c r="S123">
        <v>72275</v>
      </c>
      <c r="T123">
        <v>90840</v>
      </c>
      <c r="U123">
        <v>107378</v>
      </c>
    </row>
    <row r="124" spans="3:21" ht="12.75">
      <c r="C124" t="s">
        <v>884</v>
      </c>
      <c r="D124" t="s">
        <v>1489</v>
      </c>
      <c r="E124" s="10">
        <v>307571</v>
      </c>
      <c r="F124" s="10">
        <v>199278</v>
      </c>
      <c r="G124" s="10">
        <v>184792</v>
      </c>
      <c r="H124" s="10"/>
      <c r="I124" s="10"/>
      <c r="J124" s="10"/>
      <c r="P124" s="10">
        <v>1091045</v>
      </c>
      <c r="Q124">
        <v>934158</v>
      </c>
      <c r="R124">
        <v>923509</v>
      </c>
      <c r="S124">
        <v>945079</v>
      </c>
      <c r="T124">
        <v>996794</v>
      </c>
      <c r="U124">
        <v>852696</v>
      </c>
    </row>
    <row r="125" spans="3:21" ht="12.75">
      <c r="C125" t="s">
        <v>344</v>
      </c>
      <c r="D125" t="s">
        <v>1489</v>
      </c>
      <c r="E125" s="10">
        <v>2881</v>
      </c>
      <c r="F125" s="10">
        <v>7744</v>
      </c>
      <c r="G125" s="10">
        <v>8676</v>
      </c>
      <c r="H125" s="10"/>
      <c r="I125" s="10"/>
      <c r="J125" s="10"/>
      <c r="P125" s="10">
        <v>28713</v>
      </c>
      <c r="Q125">
        <v>24683</v>
      </c>
      <c r="R125">
        <v>25210</v>
      </c>
      <c r="S125">
        <v>28347</v>
      </c>
      <c r="T125">
        <v>33064</v>
      </c>
      <c r="U125">
        <v>29927</v>
      </c>
    </row>
    <row r="126" spans="3:21" ht="12.75">
      <c r="C126" t="s">
        <v>574</v>
      </c>
      <c r="D126" t="s">
        <v>1489</v>
      </c>
      <c r="E126" s="10">
        <v>56597</v>
      </c>
      <c r="F126" s="10">
        <v>55928</v>
      </c>
      <c r="G126" s="10">
        <v>42352</v>
      </c>
      <c r="H126" s="10"/>
      <c r="I126" s="10"/>
      <c r="J126" s="10"/>
      <c r="P126" s="10">
        <v>139847</v>
      </c>
      <c r="Q126">
        <v>98919</v>
      </c>
      <c r="R126">
        <v>103662</v>
      </c>
      <c r="S126">
        <v>105477</v>
      </c>
      <c r="T126">
        <v>108133</v>
      </c>
      <c r="U126">
        <v>86906</v>
      </c>
    </row>
    <row r="127" spans="3:21" ht="12.75">
      <c r="C127" t="s">
        <v>797</v>
      </c>
      <c r="D127" t="s">
        <v>1489</v>
      </c>
      <c r="E127" s="10">
        <v>165534</v>
      </c>
      <c r="F127" s="10">
        <v>179568</v>
      </c>
      <c r="G127" s="10">
        <v>187584</v>
      </c>
      <c r="H127" s="10"/>
      <c r="I127" s="10"/>
      <c r="J127" s="10"/>
      <c r="P127" s="10">
        <v>353327</v>
      </c>
      <c r="Q127">
        <v>421772</v>
      </c>
      <c r="R127">
        <v>430734</v>
      </c>
      <c r="S127">
        <v>370993</v>
      </c>
      <c r="T127">
        <v>314191</v>
      </c>
      <c r="U127">
        <v>319844</v>
      </c>
    </row>
    <row r="128" spans="3:21" ht="12.75">
      <c r="C128" t="s">
        <v>484</v>
      </c>
      <c r="D128" t="s">
        <v>1489</v>
      </c>
      <c r="E128" s="10">
        <v>0</v>
      </c>
      <c r="F128" s="10">
        <v>242</v>
      </c>
      <c r="G128" s="10">
        <v>577</v>
      </c>
      <c r="H128" s="10"/>
      <c r="I128" s="10"/>
      <c r="J128" s="10"/>
      <c r="P128" s="10">
        <v>388</v>
      </c>
      <c r="Q128">
        <v>479</v>
      </c>
      <c r="R128">
        <v>244</v>
      </c>
      <c r="S128">
        <v>319</v>
      </c>
      <c r="T128">
        <v>0</v>
      </c>
      <c r="U128">
        <v>260</v>
      </c>
    </row>
    <row r="129" spans="3:21" ht="12.75">
      <c r="C129" t="s">
        <v>218</v>
      </c>
      <c r="D129" t="s">
        <v>1489</v>
      </c>
      <c r="E129" s="10">
        <v>597232</v>
      </c>
      <c r="F129" s="10">
        <v>513443</v>
      </c>
      <c r="G129" s="10">
        <v>465705</v>
      </c>
      <c r="H129" s="10"/>
      <c r="I129" s="10"/>
      <c r="J129" s="10"/>
      <c r="P129" s="10">
        <v>1133594</v>
      </c>
      <c r="Q129">
        <v>1007742</v>
      </c>
      <c r="R129">
        <v>819445</v>
      </c>
      <c r="S129">
        <v>825140</v>
      </c>
      <c r="T129">
        <v>792982</v>
      </c>
      <c r="U129">
        <v>778981</v>
      </c>
    </row>
    <row r="130" spans="3:21" ht="12.75">
      <c r="C130" t="s">
        <v>498</v>
      </c>
      <c r="D130" t="s">
        <v>1489</v>
      </c>
      <c r="E130" s="10">
        <v>40883</v>
      </c>
      <c r="F130" s="10">
        <v>35271</v>
      </c>
      <c r="G130" s="10">
        <v>27270</v>
      </c>
      <c r="H130" s="10"/>
      <c r="I130" s="10"/>
      <c r="J130" s="10"/>
      <c r="P130" s="10">
        <v>21271</v>
      </c>
      <c r="Q130">
        <v>31218</v>
      </c>
      <c r="R130">
        <v>15528</v>
      </c>
      <c r="S130">
        <v>16694</v>
      </c>
      <c r="T130">
        <v>9822</v>
      </c>
      <c r="U130">
        <v>14448</v>
      </c>
    </row>
    <row r="131" spans="3:21" ht="12.75">
      <c r="C131" t="s">
        <v>397</v>
      </c>
      <c r="D131" t="s">
        <v>1489</v>
      </c>
      <c r="E131" s="10">
        <v>405</v>
      </c>
      <c r="F131" s="10">
        <v>1466</v>
      </c>
      <c r="G131" s="10">
        <v>4809</v>
      </c>
      <c r="H131" s="10"/>
      <c r="I131" s="10"/>
      <c r="J131" s="10"/>
      <c r="P131" s="10">
        <v>9590</v>
      </c>
      <c r="Q131">
        <v>10849</v>
      </c>
      <c r="R131">
        <v>7997</v>
      </c>
      <c r="S131">
        <v>24760</v>
      </c>
      <c r="T131">
        <v>29814</v>
      </c>
      <c r="U131">
        <v>32690</v>
      </c>
    </row>
    <row r="132" spans="3:21" ht="12.75">
      <c r="C132" t="s">
        <v>455</v>
      </c>
      <c r="D132" t="s">
        <v>1489</v>
      </c>
      <c r="E132" s="10">
        <v>23307</v>
      </c>
      <c r="F132" s="10">
        <v>17720</v>
      </c>
      <c r="G132" s="10">
        <v>12492</v>
      </c>
      <c r="H132" s="10"/>
      <c r="I132" s="10"/>
      <c r="J132" s="10"/>
      <c r="P132" s="10">
        <v>28057</v>
      </c>
      <c r="Q132">
        <v>19375</v>
      </c>
      <c r="R132">
        <v>20929</v>
      </c>
      <c r="S132">
        <v>25877</v>
      </c>
      <c r="T132">
        <v>30608</v>
      </c>
      <c r="U132">
        <v>5829</v>
      </c>
    </row>
    <row r="133" spans="3:21" ht="12.75">
      <c r="C133" t="s">
        <v>288</v>
      </c>
      <c r="D133" t="s">
        <v>1489</v>
      </c>
      <c r="E133" s="10">
        <v>91249</v>
      </c>
      <c r="F133" s="10">
        <v>38748</v>
      </c>
      <c r="G133" s="10">
        <v>7415</v>
      </c>
      <c r="H133" s="10"/>
      <c r="I133" s="10"/>
      <c r="J133" s="10"/>
      <c r="P133" s="10">
        <v>159242</v>
      </c>
      <c r="Q133">
        <v>170408</v>
      </c>
      <c r="R133">
        <v>171470</v>
      </c>
      <c r="S133">
        <v>232931</v>
      </c>
      <c r="T133">
        <v>188776</v>
      </c>
      <c r="U133">
        <v>161453</v>
      </c>
    </row>
    <row r="134" spans="3:21" ht="12.75">
      <c r="C134" t="s">
        <v>1506</v>
      </c>
      <c r="D134" t="s">
        <v>1489</v>
      </c>
      <c r="E134" s="10">
        <v>0</v>
      </c>
      <c r="F134" s="10">
        <v>0</v>
      </c>
      <c r="G134" s="10">
        <v>781</v>
      </c>
      <c r="H134" s="10"/>
      <c r="I134" s="10"/>
      <c r="J134" s="10"/>
      <c r="P134" s="10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3:16" ht="12.75">
      <c r="C135" t="s">
        <v>1082</v>
      </c>
      <c r="D135" t="s">
        <v>1489</v>
      </c>
      <c r="E135" s="10">
        <v>0</v>
      </c>
      <c r="F135" s="10">
        <v>0</v>
      </c>
      <c r="G135" s="10">
        <v>0</v>
      </c>
      <c r="H135" s="10"/>
      <c r="I135" s="10"/>
      <c r="J135" s="10"/>
      <c r="P135" s="10">
        <v>0</v>
      </c>
    </row>
    <row r="136" spans="3:21" ht="12.75">
      <c r="C136" t="s">
        <v>451</v>
      </c>
      <c r="D136" t="s">
        <v>1489</v>
      </c>
      <c r="E136" s="10">
        <v>8307551</v>
      </c>
      <c r="F136" s="10">
        <v>7844276</v>
      </c>
      <c r="G136" s="10">
        <v>7736419</v>
      </c>
      <c r="H136" s="10"/>
      <c r="I136" s="10"/>
      <c r="J136" s="10"/>
      <c r="P136" s="10">
        <v>9310038</v>
      </c>
      <c r="Q136">
        <v>7099926</v>
      </c>
      <c r="R136">
        <v>6363262</v>
      </c>
      <c r="S136">
        <v>5852476</v>
      </c>
      <c r="T136">
        <v>5809339</v>
      </c>
      <c r="U136">
        <v>5515325</v>
      </c>
    </row>
    <row r="137" spans="3:16" ht="12.75">
      <c r="C137" t="s">
        <v>452</v>
      </c>
      <c r="D137" t="s">
        <v>1489</v>
      </c>
      <c r="E137" s="10">
        <v>111893</v>
      </c>
      <c r="F137" s="10">
        <v>76802</v>
      </c>
      <c r="G137" s="10">
        <v>71297</v>
      </c>
      <c r="H137" s="10"/>
      <c r="I137" s="10"/>
      <c r="J137" s="10"/>
      <c r="P137" s="10">
        <v>55433</v>
      </c>
    </row>
    <row r="138" spans="4:21" ht="12.75">
      <c r="D138" t="s">
        <v>1375</v>
      </c>
      <c r="E138" s="12">
        <f aca="true" t="shared" si="36" ref="E138:J138">SUM(E114:E137)</f>
        <v>10509312</v>
      </c>
      <c r="F138" s="12">
        <f t="shared" si="36"/>
        <v>9774488</v>
      </c>
      <c r="G138" s="12">
        <f t="shared" si="36"/>
        <v>9428825</v>
      </c>
      <c r="H138" s="12">
        <f t="shared" si="36"/>
        <v>0</v>
      </c>
      <c r="I138" s="12">
        <f t="shared" si="36"/>
        <v>0</v>
      </c>
      <c r="J138" s="12">
        <f t="shared" si="36"/>
        <v>0</v>
      </c>
      <c r="P138" s="12">
        <f aca="true" t="shared" si="37" ref="P138:U138">SUM(P114:P137)</f>
        <v>13990772</v>
      </c>
      <c r="Q138" s="12">
        <f t="shared" si="37"/>
        <v>11331319</v>
      </c>
      <c r="R138" s="12">
        <f t="shared" si="37"/>
        <v>10271072</v>
      </c>
      <c r="S138" s="12">
        <f t="shared" si="37"/>
        <v>9800862</v>
      </c>
      <c r="T138" s="12">
        <f t="shared" si="37"/>
        <v>9570525</v>
      </c>
      <c r="U138" s="12">
        <f t="shared" si="37"/>
        <v>9003294</v>
      </c>
    </row>
    <row r="139" spans="5:10" ht="12.75">
      <c r="E139" s="10"/>
      <c r="F139" s="10"/>
      <c r="G139" s="10"/>
      <c r="H139" s="10"/>
      <c r="I139" s="10"/>
      <c r="J139" s="10"/>
    </row>
    <row r="140" spans="2:10" ht="12.75">
      <c r="B140" s="31" t="s">
        <v>1329</v>
      </c>
      <c r="C140" s="31"/>
      <c r="D140" s="31"/>
      <c r="E140" s="33"/>
      <c r="F140" s="33"/>
      <c r="G140" s="33"/>
      <c r="H140" s="10"/>
      <c r="I140" s="10"/>
      <c r="J140" s="10"/>
    </row>
    <row r="141" spans="3:21" ht="12.75">
      <c r="C141" t="s">
        <v>258</v>
      </c>
      <c r="D141" t="s">
        <v>1489</v>
      </c>
      <c r="E141" s="10">
        <v>0</v>
      </c>
      <c r="F141" s="10">
        <v>0</v>
      </c>
      <c r="G141" s="10">
        <v>0</v>
      </c>
      <c r="H141" s="10"/>
      <c r="I141" s="10"/>
      <c r="J141" s="10"/>
      <c r="P141" s="10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3:21" ht="12.75">
      <c r="C142" t="s">
        <v>1045</v>
      </c>
      <c r="D142" t="s">
        <v>1489</v>
      </c>
      <c r="E142" s="10">
        <v>0</v>
      </c>
      <c r="F142" s="10">
        <v>0</v>
      </c>
      <c r="G142" s="10">
        <v>0</v>
      </c>
      <c r="H142" s="10"/>
      <c r="I142" s="10"/>
      <c r="J142" s="10"/>
      <c r="P142" s="10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3:21" ht="12.75">
      <c r="C143" t="s">
        <v>1065</v>
      </c>
      <c r="E143" s="10"/>
      <c r="F143" s="10"/>
      <c r="G143" s="10"/>
      <c r="H143" s="10"/>
      <c r="I143" s="10"/>
      <c r="J143" s="10"/>
      <c r="P143" s="10"/>
      <c r="Q143">
        <v>0</v>
      </c>
      <c r="R143">
        <v>1076</v>
      </c>
      <c r="S143">
        <v>1883</v>
      </c>
      <c r="T143">
        <v>3344</v>
      </c>
      <c r="U143">
        <v>4326</v>
      </c>
    </row>
    <row r="144" spans="3:21" ht="12.75">
      <c r="C144" t="s">
        <v>39</v>
      </c>
      <c r="D144" t="s">
        <v>1489</v>
      </c>
      <c r="E144" s="10">
        <v>4834</v>
      </c>
      <c r="F144" s="10">
        <v>5144</v>
      </c>
      <c r="G144" s="10">
        <v>4680</v>
      </c>
      <c r="H144" s="10"/>
      <c r="I144" s="10"/>
      <c r="J144" s="10"/>
      <c r="P144" s="10">
        <v>7934</v>
      </c>
      <c r="Q144">
        <v>7759</v>
      </c>
      <c r="R144">
        <v>10460</v>
      </c>
      <c r="S144">
        <v>10667</v>
      </c>
      <c r="T144">
        <v>15604</v>
      </c>
      <c r="U144">
        <v>10741</v>
      </c>
    </row>
    <row r="145" spans="3:21" ht="12.75">
      <c r="C145" t="s">
        <v>1092</v>
      </c>
      <c r="D145" t="s">
        <v>1489</v>
      </c>
      <c r="E145" s="10">
        <v>4376</v>
      </c>
      <c r="F145" s="10">
        <v>8201</v>
      </c>
      <c r="G145" s="10">
        <v>5896</v>
      </c>
      <c r="H145" s="10"/>
      <c r="I145" s="10"/>
      <c r="J145" s="10"/>
      <c r="P145" s="10">
        <v>0</v>
      </c>
      <c r="Q145">
        <v>0</v>
      </c>
      <c r="R145">
        <v>0</v>
      </c>
      <c r="S145">
        <v>0</v>
      </c>
      <c r="T145">
        <v>0</v>
      </c>
      <c r="U145">
        <v>2598</v>
      </c>
    </row>
    <row r="146" spans="3:21" ht="12.75">
      <c r="C146" t="s">
        <v>608</v>
      </c>
      <c r="D146" t="s">
        <v>1489</v>
      </c>
      <c r="E146" s="10">
        <v>15135</v>
      </c>
      <c r="F146" s="10">
        <v>9714</v>
      </c>
      <c r="G146" s="10">
        <v>11055</v>
      </c>
      <c r="H146" s="10"/>
      <c r="I146" s="10"/>
      <c r="J146" s="10"/>
      <c r="P146" s="10">
        <v>24960</v>
      </c>
      <c r="Q146">
        <v>31110</v>
      </c>
      <c r="R146">
        <v>38307</v>
      </c>
      <c r="S146">
        <v>26030</v>
      </c>
      <c r="T146">
        <v>21356</v>
      </c>
      <c r="U146">
        <v>28085</v>
      </c>
    </row>
    <row r="147" spans="3:21" ht="12.75">
      <c r="C147" t="s">
        <v>240</v>
      </c>
      <c r="D147" t="s">
        <v>1489</v>
      </c>
      <c r="E147" s="10">
        <v>73960</v>
      </c>
      <c r="F147" s="10">
        <v>26836</v>
      </c>
      <c r="G147" s="10">
        <v>32104</v>
      </c>
      <c r="H147" s="10"/>
      <c r="I147" s="10"/>
      <c r="J147" s="10"/>
      <c r="P147" s="10">
        <v>39414</v>
      </c>
      <c r="Q147">
        <v>53277</v>
      </c>
      <c r="R147">
        <v>58793</v>
      </c>
      <c r="S147">
        <v>56379</v>
      </c>
      <c r="T147">
        <v>58199</v>
      </c>
      <c r="U147">
        <v>90590</v>
      </c>
    </row>
    <row r="148" spans="3:21" ht="12.75">
      <c r="C148" t="s">
        <v>899</v>
      </c>
      <c r="D148" t="s">
        <v>1489</v>
      </c>
      <c r="E148" s="10">
        <v>26571</v>
      </c>
      <c r="F148" s="10">
        <v>25736</v>
      </c>
      <c r="G148" s="10">
        <v>21420</v>
      </c>
      <c r="H148" s="10"/>
      <c r="P148" s="10">
        <v>38007</v>
      </c>
      <c r="Q148">
        <v>27065</v>
      </c>
      <c r="R148">
        <v>23279</v>
      </c>
      <c r="S148">
        <v>22417</v>
      </c>
      <c r="T148">
        <v>33480</v>
      </c>
      <c r="U148">
        <v>2817</v>
      </c>
    </row>
    <row r="149" spans="3:21" ht="12.75">
      <c r="C149" t="s">
        <v>104</v>
      </c>
      <c r="D149" t="s">
        <v>1489</v>
      </c>
      <c r="E149" s="10">
        <v>0</v>
      </c>
      <c r="F149" s="10">
        <v>1196</v>
      </c>
      <c r="G149" s="10">
        <v>0</v>
      </c>
      <c r="H149" s="10"/>
      <c r="P149" s="10">
        <v>792</v>
      </c>
      <c r="Q149">
        <v>1105</v>
      </c>
      <c r="R149">
        <v>480</v>
      </c>
      <c r="S149">
        <v>1184</v>
      </c>
      <c r="T149">
        <v>692</v>
      </c>
      <c r="U149">
        <v>544</v>
      </c>
    </row>
    <row r="150" spans="3:21" ht="12.75">
      <c r="C150" t="s">
        <v>268</v>
      </c>
      <c r="D150" t="s">
        <v>1489</v>
      </c>
      <c r="E150" s="10">
        <v>28646</v>
      </c>
      <c r="F150" s="10">
        <v>42238</v>
      </c>
      <c r="G150" s="10">
        <v>41220</v>
      </c>
      <c r="H150" s="10"/>
      <c r="P150" s="10">
        <v>96272</v>
      </c>
      <c r="Q150">
        <v>61640</v>
      </c>
      <c r="R150">
        <v>74162</v>
      </c>
      <c r="S150">
        <v>66150</v>
      </c>
      <c r="T150">
        <v>59416</v>
      </c>
      <c r="U150">
        <v>49804</v>
      </c>
    </row>
    <row r="151" spans="3:21" ht="12.75">
      <c r="C151" t="s">
        <v>1468</v>
      </c>
      <c r="D151" t="s">
        <v>1489</v>
      </c>
      <c r="E151" s="10">
        <v>6847</v>
      </c>
      <c r="F151" s="10">
        <v>9645</v>
      </c>
      <c r="G151" s="10">
        <v>17623</v>
      </c>
      <c r="H151" s="10"/>
      <c r="P151" s="10">
        <v>16669</v>
      </c>
      <c r="Q151">
        <v>27291</v>
      </c>
      <c r="R151">
        <v>33692</v>
      </c>
      <c r="S151">
        <v>21238</v>
      </c>
      <c r="T151">
        <v>20903</v>
      </c>
      <c r="U151">
        <v>16323</v>
      </c>
    </row>
    <row r="152" spans="3:21" ht="12.75">
      <c r="C152" t="s">
        <v>58</v>
      </c>
      <c r="D152" t="s">
        <v>1489</v>
      </c>
      <c r="E152" s="10">
        <v>1505</v>
      </c>
      <c r="F152" s="10">
        <v>2752</v>
      </c>
      <c r="G152" s="10">
        <v>7557</v>
      </c>
      <c r="H152" s="10"/>
      <c r="I152" s="10"/>
      <c r="J152" s="10"/>
      <c r="P152" s="10">
        <v>15206</v>
      </c>
      <c r="Q152">
        <v>23683</v>
      </c>
      <c r="R152">
        <v>11848</v>
      </c>
      <c r="S152">
        <v>11317</v>
      </c>
      <c r="T152">
        <v>8514</v>
      </c>
      <c r="U152">
        <v>10254</v>
      </c>
    </row>
    <row r="153" spans="3:21" ht="12.75">
      <c r="C153" t="s">
        <v>108</v>
      </c>
      <c r="D153" t="s">
        <v>1489</v>
      </c>
      <c r="E153" s="10">
        <v>1448</v>
      </c>
      <c r="F153" s="10">
        <v>0</v>
      </c>
      <c r="G153" s="10">
        <v>1298</v>
      </c>
      <c r="H153" s="10"/>
      <c r="I153" s="10"/>
      <c r="J153" s="10"/>
      <c r="P153" s="10">
        <v>1928</v>
      </c>
      <c r="Q153">
        <v>5212</v>
      </c>
      <c r="R153">
        <v>1924</v>
      </c>
      <c r="S153">
        <v>1074</v>
      </c>
      <c r="T153">
        <v>4140</v>
      </c>
      <c r="U153">
        <v>3300</v>
      </c>
    </row>
    <row r="154" spans="3:21" ht="12.75">
      <c r="C154" t="s">
        <v>864</v>
      </c>
      <c r="D154" t="s">
        <v>1489</v>
      </c>
      <c r="E154" s="10">
        <v>405631</v>
      </c>
      <c r="F154" s="10">
        <v>394421</v>
      </c>
      <c r="G154" s="10">
        <v>396136</v>
      </c>
      <c r="H154" s="10"/>
      <c r="I154" s="10"/>
      <c r="J154" s="10"/>
      <c r="P154" s="10">
        <v>11984</v>
      </c>
      <c r="Q154">
        <v>31709</v>
      </c>
      <c r="R154">
        <v>7541</v>
      </c>
      <c r="S154">
        <v>13543</v>
      </c>
      <c r="T154">
        <v>23116</v>
      </c>
      <c r="U154">
        <v>12318</v>
      </c>
    </row>
    <row r="155" spans="3:21" ht="12.75">
      <c r="C155" t="s">
        <v>693</v>
      </c>
      <c r="D155" t="s">
        <v>1489</v>
      </c>
      <c r="E155" s="10">
        <v>0</v>
      </c>
      <c r="F155" s="10">
        <v>0</v>
      </c>
      <c r="G155" s="10">
        <v>184</v>
      </c>
      <c r="H155" s="10"/>
      <c r="I155" s="10"/>
      <c r="J155" s="10"/>
      <c r="P155" s="10">
        <v>27978</v>
      </c>
      <c r="Q155">
        <v>58696</v>
      </c>
      <c r="R155">
        <v>38360</v>
      </c>
      <c r="S155">
        <v>22732</v>
      </c>
      <c r="T155">
        <v>3383</v>
      </c>
      <c r="U155">
        <v>10944</v>
      </c>
    </row>
    <row r="156" spans="3:21" ht="12.75">
      <c r="C156" t="s">
        <v>535</v>
      </c>
      <c r="D156" t="s">
        <v>717</v>
      </c>
      <c r="E156" s="10">
        <v>269680</v>
      </c>
      <c r="F156" s="10">
        <v>331124</v>
      </c>
      <c r="G156" s="10">
        <v>453421</v>
      </c>
      <c r="I156" s="10"/>
      <c r="J156" s="10"/>
      <c r="P156" s="10">
        <v>455425</v>
      </c>
      <c r="Q156">
        <v>533845</v>
      </c>
      <c r="R156">
        <v>527500</v>
      </c>
      <c r="S156">
        <v>585809</v>
      </c>
      <c r="T156">
        <v>590932</v>
      </c>
      <c r="U156">
        <v>598294</v>
      </c>
    </row>
    <row r="157" spans="3:21" ht="12.75">
      <c r="C157" t="s">
        <v>714</v>
      </c>
      <c r="D157" t="s">
        <v>717</v>
      </c>
      <c r="E157" s="10">
        <v>1516</v>
      </c>
      <c r="F157" s="10">
        <v>792</v>
      </c>
      <c r="G157" s="10">
        <v>895</v>
      </c>
      <c r="H157" s="10"/>
      <c r="I157" s="10"/>
      <c r="J157" s="10"/>
      <c r="P157" s="10">
        <v>8376</v>
      </c>
      <c r="Q157">
        <v>6583</v>
      </c>
      <c r="R157">
        <v>7843</v>
      </c>
      <c r="S157">
        <v>5237</v>
      </c>
      <c r="T157">
        <v>5562</v>
      </c>
      <c r="U157">
        <v>483</v>
      </c>
    </row>
    <row r="158" spans="3:21" ht="12.75">
      <c r="C158" t="s">
        <v>927</v>
      </c>
      <c r="D158" t="s">
        <v>717</v>
      </c>
      <c r="E158" s="10">
        <v>506957</v>
      </c>
      <c r="F158" s="10">
        <v>3305005</v>
      </c>
      <c r="G158" s="10">
        <v>626198</v>
      </c>
      <c r="H158" s="10"/>
      <c r="I158" s="10"/>
      <c r="J158" s="10"/>
      <c r="P158" s="10">
        <v>857725</v>
      </c>
      <c r="Q158">
        <v>847781</v>
      </c>
      <c r="R158">
        <v>574839</v>
      </c>
      <c r="S158">
        <v>525838</v>
      </c>
      <c r="T158">
        <v>449683</v>
      </c>
      <c r="U158">
        <v>399471</v>
      </c>
    </row>
    <row r="159" spans="3:21" ht="12.75">
      <c r="C159" t="s">
        <v>1006</v>
      </c>
      <c r="D159" t="s">
        <v>717</v>
      </c>
      <c r="E159" s="10">
        <v>10035</v>
      </c>
      <c r="F159" s="10">
        <v>7869</v>
      </c>
      <c r="G159" s="10">
        <v>14330</v>
      </c>
      <c r="H159" s="10"/>
      <c r="I159" s="10"/>
      <c r="J159" s="10"/>
      <c r="P159" s="10">
        <v>38160</v>
      </c>
      <c r="Q159">
        <v>51759</v>
      </c>
      <c r="R159">
        <v>20752</v>
      </c>
      <c r="S159">
        <v>18899</v>
      </c>
      <c r="T159">
        <v>18469</v>
      </c>
      <c r="U159">
        <v>13349</v>
      </c>
    </row>
    <row r="160" spans="3:21" ht="12.75">
      <c r="C160" t="s">
        <v>207</v>
      </c>
      <c r="D160" t="s">
        <v>717</v>
      </c>
      <c r="E160" s="10">
        <v>651616</v>
      </c>
      <c r="F160" s="10">
        <v>755555</v>
      </c>
      <c r="G160" s="10">
        <v>540874</v>
      </c>
      <c r="H160" s="10"/>
      <c r="I160" s="10"/>
      <c r="J160" s="10"/>
      <c r="P160" s="10">
        <v>7228</v>
      </c>
      <c r="Q160">
        <v>30881</v>
      </c>
      <c r="R160">
        <v>46904</v>
      </c>
      <c r="S160">
        <v>12635</v>
      </c>
      <c r="T160">
        <v>30200</v>
      </c>
      <c r="U160">
        <v>16684</v>
      </c>
    </row>
    <row r="161" spans="4:21" ht="12.75">
      <c r="D161" t="s">
        <v>1375</v>
      </c>
      <c r="E161" s="12">
        <f>SUM(E141:E160)</f>
        <v>2008757</v>
      </c>
      <c r="F161" s="12">
        <f>SUM(F141:F160)</f>
        <v>4926228</v>
      </c>
      <c r="G161" s="12">
        <f>SUM(G141:G160)</f>
        <v>2174891</v>
      </c>
      <c r="H161" s="10"/>
      <c r="I161" s="10"/>
      <c r="J161" s="10"/>
      <c r="P161" s="12">
        <f aca="true" t="shared" si="38" ref="P161:U161">SUM(P141:P160)</f>
        <v>1648058</v>
      </c>
      <c r="Q161" s="12">
        <f t="shared" si="38"/>
        <v>1799396</v>
      </c>
      <c r="R161" s="12">
        <f t="shared" si="38"/>
        <v>1477760</v>
      </c>
      <c r="S161" s="12">
        <f t="shared" si="38"/>
        <v>1403032</v>
      </c>
      <c r="T161" s="12">
        <f t="shared" si="38"/>
        <v>1346993</v>
      </c>
      <c r="U161" s="12">
        <f t="shared" si="38"/>
        <v>1270925</v>
      </c>
    </row>
    <row r="162" spans="5:10" ht="12.75">
      <c r="E162" s="10"/>
      <c r="F162" s="10"/>
      <c r="G162" s="10"/>
      <c r="H162" s="10"/>
      <c r="I162" s="10"/>
      <c r="J162" s="10"/>
    </row>
    <row r="163" spans="2:10" ht="12.75">
      <c r="B163" s="31" t="s">
        <v>1310</v>
      </c>
      <c r="C163" s="31"/>
      <c r="D163" s="31"/>
      <c r="E163" s="33"/>
      <c r="F163" s="33"/>
      <c r="G163" s="33"/>
      <c r="H163" s="10"/>
      <c r="I163" s="10"/>
      <c r="J163" s="10"/>
    </row>
    <row r="164" spans="3:21" ht="12.75">
      <c r="C164" t="s">
        <v>575</v>
      </c>
      <c r="D164" t="s">
        <v>717</v>
      </c>
      <c r="E164" s="10">
        <v>3338</v>
      </c>
      <c r="F164" s="10">
        <v>1219</v>
      </c>
      <c r="G164" s="10">
        <v>3370</v>
      </c>
      <c r="H164" s="10"/>
      <c r="I164" s="10"/>
      <c r="J164" s="10"/>
      <c r="P164" s="10">
        <v>5160</v>
      </c>
      <c r="Q164">
        <v>8160</v>
      </c>
      <c r="R164">
        <v>5232</v>
      </c>
      <c r="S164">
        <v>4030</v>
      </c>
      <c r="T164">
        <v>9810</v>
      </c>
      <c r="U164">
        <v>10680</v>
      </c>
    </row>
    <row r="165" spans="3:16" ht="12.75">
      <c r="C165" t="s">
        <v>567</v>
      </c>
      <c r="D165" t="s">
        <v>717</v>
      </c>
      <c r="E165" s="10">
        <v>1257</v>
      </c>
      <c r="F165" s="10">
        <v>0</v>
      </c>
      <c r="G165" s="10">
        <v>828</v>
      </c>
      <c r="H165" s="10"/>
      <c r="I165" s="10"/>
      <c r="J165" s="10"/>
      <c r="P165" s="10">
        <v>0</v>
      </c>
    </row>
    <row r="166" spans="3:21" ht="12.75">
      <c r="C166" t="s">
        <v>745</v>
      </c>
      <c r="D166" t="s">
        <v>717</v>
      </c>
      <c r="E166" s="10">
        <v>4563</v>
      </c>
      <c r="F166" s="10">
        <v>5106</v>
      </c>
      <c r="G166" s="10">
        <v>3451</v>
      </c>
      <c r="H166" s="10"/>
      <c r="I166" s="10"/>
      <c r="J166" s="10"/>
      <c r="P166" s="10">
        <v>36240</v>
      </c>
      <c r="Q166">
        <v>27654</v>
      </c>
      <c r="R166">
        <v>18007</v>
      </c>
      <c r="S166">
        <v>10177</v>
      </c>
      <c r="T166">
        <v>13204</v>
      </c>
      <c r="U166">
        <v>10928</v>
      </c>
    </row>
    <row r="167" spans="3:21" ht="12.75">
      <c r="C167" t="s">
        <v>94</v>
      </c>
      <c r="D167" t="s">
        <v>717</v>
      </c>
      <c r="E167" s="10">
        <v>0</v>
      </c>
      <c r="F167" s="10">
        <v>186</v>
      </c>
      <c r="G167" s="10">
        <v>0</v>
      </c>
      <c r="H167" s="10"/>
      <c r="I167" s="10"/>
      <c r="J167" s="10"/>
      <c r="P167" s="10">
        <v>7080</v>
      </c>
      <c r="Q167">
        <v>4113</v>
      </c>
      <c r="R167">
        <v>912</v>
      </c>
      <c r="S167">
        <v>940</v>
      </c>
      <c r="T167">
        <v>3304</v>
      </c>
      <c r="U167">
        <v>2800</v>
      </c>
    </row>
    <row r="168" spans="3:21" ht="12.75">
      <c r="C168" t="s">
        <v>57</v>
      </c>
      <c r="D168" t="s">
        <v>717</v>
      </c>
      <c r="E168" s="10">
        <v>686</v>
      </c>
      <c r="F168" s="10">
        <v>774</v>
      </c>
      <c r="G168" s="10">
        <v>518</v>
      </c>
      <c r="H168" s="10"/>
      <c r="I168" s="10"/>
      <c r="J168" s="10"/>
      <c r="P168" s="10">
        <v>120</v>
      </c>
      <c r="Q168">
        <v>17248</v>
      </c>
      <c r="R168">
        <v>5208</v>
      </c>
      <c r="S168">
        <v>7023</v>
      </c>
      <c r="T168">
        <v>12237</v>
      </c>
      <c r="U168">
        <v>7183</v>
      </c>
    </row>
    <row r="169" spans="3:21" ht="12.75">
      <c r="C169" t="s">
        <v>1083</v>
      </c>
      <c r="D169" t="s">
        <v>717</v>
      </c>
      <c r="E169" s="10">
        <v>16588</v>
      </c>
      <c r="F169" s="10">
        <v>10701</v>
      </c>
      <c r="G169" s="10">
        <v>0</v>
      </c>
      <c r="H169" s="10"/>
      <c r="I169" s="10"/>
      <c r="J169" s="10"/>
      <c r="P169" s="10">
        <v>16828</v>
      </c>
      <c r="Q169">
        <v>0</v>
      </c>
      <c r="R169">
        <v>96</v>
      </c>
      <c r="S169">
        <v>1090</v>
      </c>
      <c r="T169">
        <v>3750</v>
      </c>
      <c r="U169">
        <v>4520</v>
      </c>
    </row>
    <row r="170" spans="3:21" ht="12.75">
      <c r="C170" t="s">
        <v>1387</v>
      </c>
      <c r="D170" t="s">
        <v>717</v>
      </c>
      <c r="E170" s="10">
        <v>193952</v>
      </c>
      <c r="F170" s="10">
        <v>158670</v>
      </c>
      <c r="G170" s="10">
        <v>129355</v>
      </c>
      <c r="H170" s="10"/>
      <c r="I170" s="10"/>
      <c r="J170" s="10"/>
      <c r="P170" s="10">
        <v>53870</v>
      </c>
      <c r="Q170">
        <v>31028</v>
      </c>
      <c r="R170">
        <v>54744</v>
      </c>
      <c r="S170">
        <v>10879</v>
      </c>
      <c r="T170">
        <v>12023</v>
      </c>
      <c r="U170">
        <v>18355</v>
      </c>
    </row>
    <row r="171" spans="3:21" ht="12.75">
      <c r="C171" t="s">
        <v>859</v>
      </c>
      <c r="D171" t="s">
        <v>717</v>
      </c>
      <c r="E171" s="10">
        <v>8298</v>
      </c>
      <c r="F171" s="10">
        <v>2180</v>
      </c>
      <c r="G171" s="10">
        <v>4528</v>
      </c>
      <c r="H171" s="10"/>
      <c r="I171" s="10"/>
      <c r="J171" s="10"/>
      <c r="P171" s="10">
        <v>17160</v>
      </c>
      <c r="Q171">
        <v>30028</v>
      </c>
      <c r="R171">
        <v>7970</v>
      </c>
      <c r="S171">
        <v>6241</v>
      </c>
      <c r="T171">
        <v>15658</v>
      </c>
      <c r="U171">
        <v>17102</v>
      </c>
    </row>
    <row r="172" spans="3:21" ht="12.75">
      <c r="C172" t="s">
        <v>1391</v>
      </c>
      <c r="D172" t="s">
        <v>717</v>
      </c>
      <c r="E172" s="10">
        <v>0</v>
      </c>
      <c r="F172" s="10">
        <v>0</v>
      </c>
      <c r="G172" s="10">
        <v>1008</v>
      </c>
      <c r="H172" s="10"/>
      <c r="I172" s="10"/>
      <c r="J172" s="10"/>
      <c r="P172" s="10">
        <v>2880</v>
      </c>
      <c r="Q172">
        <v>1020</v>
      </c>
      <c r="R172">
        <v>801</v>
      </c>
      <c r="S172">
        <v>492</v>
      </c>
      <c r="T172">
        <v>9545</v>
      </c>
      <c r="U172">
        <v>14075</v>
      </c>
    </row>
    <row r="173" spans="3:21" ht="12.75">
      <c r="C173" t="s">
        <v>1046</v>
      </c>
      <c r="D173" t="s">
        <v>717</v>
      </c>
      <c r="E173" s="10">
        <v>64319</v>
      </c>
      <c r="F173" s="10">
        <v>44234</v>
      </c>
      <c r="G173" s="10">
        <v>26756</v>
      </c>
      <c r="H173" s="10"/>
      <c r="I173" s="10"/>
      <c r="J173" s="10"/>
      <c r="P173" s="10">
        <v>31072</v>
      </c>
      <c r="Q173">
        <v>37248</v>
      </c>
      <c r="R173">
        <v>58843</v>
      </c>
      <c r="S173">
        <v>35386</v>
      </c>
      <c r="T173">
        <v>40648</v>
      </c>
      <c r="U173">
        <v>57241</v>
      </c>
    </row>
    <row r="174" spans="3:21" ht="12.75">
      <c r="C174" t="s">
        <v>411</v>
      </c>
      <c r="D174" t="s">
        <v>717</v>
      </c>
      <c r="E174" s="10">
        <v>1456</v>
      </c>
      <c r="F174" s="10">
        <v>528</v>
      </c>
      <c r="G174" s="10">
        <v>3346</v>
      </c>
      <c r="H174" s="10"/>
      <c r="I174" s="10"/>
      <c r="J174" s="10"/>
      <c r="P174" s="10">
        <v>2880</v>
      </c>
      <c r="Q174">
        <v>16519</v>
      </c>
      <c r="R174">
        <v>11240</v>
      </c>
      <c r="S174">
        <v>10112</v>
      </c>
      <c r="T174">
        <v>26708</v>
      </c>
      <c r="U174">
        <v>39997</v>
      </c>
    </row>
    <row r="175" spans="3:21" ht="12.75">
      <c r="C175" t="s">
        <v>887</v>
      </c>
      <c r="D175" t="s">
        <v>717</v>
      </c>
      <c r="E175" s="10">
        <v>8651</v>
      </c>
      <c r="F175" s="10">
        <v>1977</v>
      </c>
      <c r="G175" s="10">
        <v>1170</v>
      </c>
      <c r="H175" s="10"/>
      <c r="I175" s="10"/>
      <c r="J175" s="10"/>
      <c r="P175" s="10">
        <v>24920</v>
      </c>
      <c r="Q175">
        <v>30914</v>
      </c>
      <c r="R175">
        <v>27048</v>
      </c>
      <c r="S175">
        <v>13716</v>
      </c>
      <c r="T175">
        <v>27070</v>
      </c>
      <c r="U175">
        <v>23618</v>
      </c>
    </row>
    <row r="176" spans="3:21" ht="12.75">
      <c r="C176" t="s">
        <v>982</v>
      </c>
      <c r="D176" t="s">
        <v>717</v>
      </c>
      <c r="E176" s="10">
        <v>245</v>
      </c>
      <c r="F176" s="10">
        <v>6966</v>
      </c>
      <c r="G176" s="10">
        <v>36906</v>
      </c>
      <c r="H176" s="10"/>
      <c r="I176" s="10"/>
      <c r="J176" s="10"/>
      <c r="P176" s="10">
        <v>6582</v>
      </c>
      <c r="Q176">
        <v>5472</v>
      </c>
      <c r="R176">
        <v>888</v>
      </c>
      <c r="S176">
        <v>4640</v>
      </c>
      <c r="T176">
        <v>3194</v>
      </c>
      <c r="U176">
        <v>3856</v>
      </c>
    </row>
    <row r="177" spans="3:21" ht="12.75">
      <c r="C177" t="s">
        <v>1453</v>
      </c>
      <c r="D177" t="s">
        <v>717</v>
      </c>
      <c r="E177" s="10">
        <v>0</v>
      </c>
      <c r="F177" s="10">
        <v>0</v>
      </c>
      <c r="G177" s="10">
        <v>0</v>
      </c>
      <c r="H177" s="10"/>
      <c r="I177" s="10"/>
      <c r="J177" s="10"/>
      <c r="P177" s="10">
        <v>552</v>
      </c>
      <c r="Q177">
        <v>400</v>
      </c>
      <c r="R177">
        <v>2926</v>
      </c>
      <c r="S177">
        <v>1240</v>
      </c>
      <c r="T177">
        <v>1256</v>
      </c>
      <c r="U177">
        <v>1436</v>
      </c>
    </row>
    <row r="178" spans="3:21" ht="12.75">
      <c r="C178" t="s">
        <v>683</v>
      </c>
      <c r="D178" t="s">
        <v>717</v>
      </c>
      <c r="E178" s="10">
        <v>130609</v>
      </c>
      <c r="F178" s="10">
        <v>136726</v>
      </c>
      <c r="G178" s="10">
        <v>132146</v>
      </c>
      <c r="H178" s="10"/>
      <c r="I178" s="10"/>
      <c r="J178" s="10"/>
      <c r="P178" s="10">
        <v>36103</v>
      </c>
      <c r="Q178">
        <v>21842</v>
      </c>
      <c r="R178">
        <v>48689</v>
      </c>
      <c r="S178">
        <v>20021</v>
      </c>
      <c r="T178">
        <v>16726</v>
      </c>
      <c r="U178">
        <v>32276</v>
      </c>
    </row>
    <row r="179" spans="3:21" ht="12.75">
      <c r="C179" t="s">
        <v>967</v>
      </c>
      <c r="D179" t="s">
        <v>717</v>
      </c>
      <c r="E179" s="10">
        <v>2746</v>
      </c>
      <c r="F179" s="10">
        <v>2318</v>
      </c>
      <c r="G179" s="10">
        <v>907</v>
      </c>
      <c r="H179" s="10"/>
      <c r="I179" s="10"/>
      <c r="J179" s="10"/>
      <c r="P179" s="10">
        <v>1886</v>
      </c>
      <c r="Q179">
        <v>5984</v>
      </c>
      <c r="R179">
        <v>5435</v>
      </c>
      <c r="S179">
        <v>2083</v>
      </c>
      <c r="T179">
        <v>4205</v>
      </c>
      <c r="U179">
        <v>4923</v>
      </c>
    </row>
    <row r="180" spans="3:21" ht="12.75">
      <c r="C180" t="s">
        <v>832</v>
      </c>
      <c r="D180" t="s">
        <v>717</v>
      </c>
      <c r="E180" s="10">
        <v>1631334</v>
      </c>
      <c r="F180" s="10">
        <v>833808</v>
      </c>
      <c r="G180" s="10">
        <v>1035392</v>
      </c>
      <c r="H180" s="10"/>
      <c r="I180" s="10"/>
      <c r="J180" s="10"/>
      <c r="P180" s="10">
        <v>1586262</v>
      </c>
      <c r="Q180">
        <v>1711136</v>
      </c>
      <c r="R180">
        <v>1544362</v>
      </c>
      <c r="S180">
        <v>1383538</v>
      </c>
      <c r="T180">
        <v>1339185</v>
      </c>
      <c r="U180">
        <v>1216122</v>
      </c>
    </row>
    <row r="181" spans="4:21" ht="12.75">
      <c r="D181" t="s">
        <v>1375</v>
      </c>
      <c r="E181" s="12">
        <f>SUM(E164:E180)</f>
        <v>2068042</v>
      </c>
      <c r="F181" s="12">
        <f>SUM(F164:F180)</f>
        <v>1205393</v>
      </c>
      <c r="G181" s="12">
        <f>SUM(G164:G180)</f>
        <v>1379681</v>
      </c>
      <c r="H181" s="10"/>
      <c r="I181" s="10"/>
      <c r="J181" s="10"/>
      <c r="P181" s="12">
        <f aca="true" t="shared" si="39" ref="P181:U181">SUM(P164:P180)</f>
        <v>1829595</v>
      </c>
      <c r="Q181" s="12">
        <f t="shared" si="39"/>
        <v>1948766</v>
      </c>
      <c r="R181" s="12">
        <f t="shared" si="39"/>
        <v>1792401</v>
      </c>
      <c r="S181" s="12">
        <f t="shared" si="39"/>
        <v>1511608</v>
      </c>
      <c r="T181" s="12">
        <f t="shared" si="39"/>
        <v>1538523</v>
      </c>
      <c r="U181" s="12">
        <f t="shared" si="39"/>
        <v>1465112</v>
      </c>
    </row>
    <row r="182" spans="5:10" ht="12.75">
      <c r="E182" s="10"/>
      <c r="F182" s="10"/>
      <c r="G182" s="10"/>
      <c r="H182" s="10"/>
      <c r="I182" s="10"/>
      <c r="J182" s="10"/>
    </row>
    <row r="183" spans="2:10" ht="12.75">
      <c r="B183" s="31" t="s">
        <v>1318</v>
      </c>
      <c r="C183" s="31"/>
      <c r="D183" s="31"/>
      <c r="E183" s="33"/>
      <c r="F183" s="33"/>
      <c r="G183" s="33"/>
      <c r="H183" s="10"/>
      <c r="I183" s="10"/>
      <c r="J183" s="10"/>
    </row>
    <row r="184" spans="3:21" ht="12.75">
      <c r="C184" t="s">
        <v>1041</v>
      </c>
      <c r="D184" t="s">
        <v>1489</v>
      </c>
      <c r="E184" s="10">
        <v>5422</v>
      </c>
      <c r="F184" s="10">
        <v>3321</v>
      </c>
      <c r="G184" s="10">
        <v>12702</v>
      </c>
      <c r="H184" s="10"/>
      <c r="I184" s="10"/>
      <c r="J184" s="10"/>
      <c r="P184" s="10">
        <v>121838</v>
      </c>
      <c r="Q184">
        <v>142327</v>
      </c>
      <c r="R184">
        <v>68791</v>
      </c>
      <c r="S184">
        <v>66238</v>
      </c>
      <c r="T184">
        <v>45790</v>
      </c>
      <c r="U184">
        <v>24545</v>
      </c>
    </row>
    <row r="185" spans="3:21" ht="12.75">
      <c r="C185" t="s">
        <v>706</v>
      </c>
      <c r="D185" t="s">
        <v>1489</v>
      </c>
      <c r="E185" s="10">
        <v>1166604</v>
      </c>
      <c r="F185" s="10">
        <v>1227448</v>
      </c>
      <c r="G185" s="10">
        <v>853471</v>
      </c>
      <c r="H185" s="10"/>
      <c r="I185" s="10"/>
      <c r="J185" s="10"/>
      <c r="P185" s="10">
        <v>1602618</v>
      </c>
      <c r="Q185">
        <v>1564224</v>
      </c>
      <c r="R185">
        <v>1692623</v>
      </c>
      <c r="S185">
        <v>1405287</v>
      </c>
      <c r="T185">
        <v>1187966</v>
      </c>
      <c r="U185">
        <v>1296344</v>
      </c>
    </row>
    <row r="186" spans="3:21" ht="12.75">
      <c r="C186" t="s">
        <v>63</v>
      </c>
      <c r="D186" t="s">
        <v>1489</v>
      </c>
      <c r="E186" s="10">
        <v>173680</v>
      </c>
      <c r="F186" s="10">
        <v>155303</v>
      </c>
      <c r="G186" s="10">
        <v>140392</v>
      </c>
      <c r="H186" s="10"/>
      <c r="I186" s="10"/>
      <c r="J186" s="10"/>
      <c r="P186" s="10">
        <v>769256</v>
      </c>
      <c r="Q186">
        <v>647850</v>
      </c>
      <c r="R186">
        <v>801416</v>
      </c>
      <c r="S186">
        <v>779239</v>
      </c>
      <c r="T186">
        <v>916051</v>
      </c>
      <c r="U186">
        <v>865806</v>
      </c>
    </row>
    <row r="187" spans="3:21" ht="12.75">
      <c r="C187" t="s">
        <v>790</v>
      </c>
      <c r="D187" t="s">
        <v>1489</v>
      </c>
      <c r="E187" s="10">
        <v>166644</v>
      </c>
      <c r="F187" s="10">
        <v>244882</v>
      </c>
      <c r="G187" s="10">
        <v>321111</v>
      </c>
      <c r="H187" s="10"/>
      <c r="I187" s="10"/>
      <c r="J187" s="10"/>
      <c r="P187" s="10">
        <v>455008</v>
      </c>
      <c r="Q187">
        <v>453814</v>
      </c>
      <c r="R187">
        <v>475910</v>
      </c>
      <c r="S187">
        <v>478225</v>
      </c>
      <c r="T187">
        <v>562707</v>
      </c>
      <c r="U187">
        <v>421884</v>
      </c>
    </row>
    <row r="188" spans="4:21" ht="12.75">
      <c r="D188" t="s">
        <v>1375</v>
      </c>
      <c r="E188" s="12">
        <f>SUM(E184:E187)</f>
        <v>1512350</v>
      </c>
      <c r="F188" s="12">
        <f>SUM(F184:F187)</f>
        <v>1630954</v>
      </c>
      <c r="G188" s="12">
        <f>SUM(G184:G187)</f>
        <v>1327676</v>
      </c>
      <c r="H188" s="10"/>
      <c r="I188" s="10"/>
      <c r="J188" s="10"/>
      <c r="P188" s="12">
        <f aca="true" t="shared" si="40" ref="P188:U188">SUM(P184:P187)</f>
        <v>2948720</v>
      </c>
      <c r="Q188" s="12">
        <f t="shared" si="40"/>
        <v>2808215</v>
      </c>
      <c r="R188" s="12">
        <f t="shared" si="40"/>
        <v>3038740</v>
      </c>
      <c r="S188" s="12">
        <f t="shared" si="40"/>
        <v>2728989</v>
      </c>
      <c r="T188" s="12">
        <f t="shared" si="40"/>
        <v>2712514</v>
      </c>
      <c r="U188" s="12">
        <f t="shared" si="40"/>
        <v>2608579</v>
      </c>
    </row>
    <row r="189" spans="5:10" ht="12.75">
      <c r="E189" s="10"/>
      <c r="F189" s="10"/>
      <c r="G189" s="10"/>
      <c r="H189" s="10"/>
      <c r="I189" s="10"/>
      <c r="J189" s="10"/>
    </row>
    <row r="190" spans="2:10" ht="12.75">
      <c r="B190" s="31" t="s">
        <v>1325</v>
      </c>
      <c r="C190" s="31"/>
      <c r="D190" s="31"/>
      <c r="E190" s="33"/>
      <c r="F190" s="33"/>
      <c r="G190" s="33"/>
      <c r="H190" s="10"/>
      <c r="I190" s="10"/>
      <c r="J190" s="10"/>
    </row>
    <row r="191" spans="3:21" ht="12.75">
      <c r="C191" t="s">
        <v>676</v>
      </c>
      <c r="D191" t="s">
        <v>1489</v>
      </c>
      <c r="E191" s="10">
        <v>3478598</v>
      </c>
      <c r="F191" s="10">
        <v>2967368</v>
      </c>
      <c r="G191" s="10">
        <v>3061801</v>
      </c>
      <c r="H191" s="10"/>
      <c r="I191" s="10"/>
      <c r="J191" s="10"/>
      <c r="P191" s="10">
        <v>3272842</v>
      </c>
      <c r="Q191">
        <v>2682416</v>
      </c>
      <c r="R191">
        <v>2586756</v>
      </c>
      <c r="S191">
        <v>2585568</v>
      </c>
      <c r="T191">
        <v>2595433</v>
      </c>
      <c r="U191">
        <v>1925253</v>
      </c>
    </row>
    <row r="192" spans="3:21" ht="12.75">
      <c r="C192" t="s">
        <v>708</v>
      </c>
      <c r="D192" t="s">
        <v>717</v>
      </c>
      <c r="E192" s="10">
        <v>864244</v>
      </c>
      <c r="F192" s="10">
        <v>785458</v>
      </c>
      <c r="G192" s="10">
        <v>493551</v>
      </c>
      <c r="H192" s="10"/>
      <c r="I192" s="10"/>
      <c r="J192" s="10"/>
      <c r="P192" s="10">
        <v>1118063</v>
      </c>
      <c r="Q192">
        <v>1013480</v>
      </c>
      <c r="R192">
        <v>1127408</v>
      </c>
      <c r="S192">
        <v>890514</v>
      </c>
      <c r="T192">
        <v>1091196</v>
      </c>
      <c r="U192">
        <v>1047383</v>
      </c>
    </row>
    <row r="193" spans="4:21" ht="12.75">
      <c r="D193" t="s">
        <v>1375</v>
      </c>
      <c r="E193" s="12">
        <f>SUM(E191:E192)</f>
        <v>4342842</v>
      </c>
      <c r="F193" s="12">
        <f>SUM(F191:F192)</f>
        <v>3752826</v>
      </c>
      <c r="G193" s="12">
        <f>SUM(G191:G192)</f>
        <v>3555352</v>
      </c>
      <c r="H193" s="10"/>
      <c r="I193" s="10"/>
      <c r="J193" s="10"/>
      <c r="P193" s="12">
        <f aca="true" t="shared" si="41" ref="P193:U193">SUM(P191:P192)</f>
        <v>4390905</v>
      </c>
      <c r="Q193" s="12">
        <f t="shared" si="41"/>
        <v>3695896</v>
      </c>
      <c r="R193" s="12">
        <f t="shared" si="41"/>
        <v>3714164</v>
      </c>
      <c r="S193" s="12">
        <f t="shared" si="41"/>
        <v>3476082</v>
      </c>
      <c r="T193" s="12">
        <f t="shared" si="41"/>
        <v>3686629</v>
      </c>
      <c r="U193" s="12">
        <f t="shared" si="41"/>
        <v>2972636</v>
      </c>
    </row>
    <row r="194" spans="5:10" ht="12.75">
      <c r="E194" s="12"/>
      <c r="F194" s="12"/>
      <c r="G194" s="12"/>
      <c r="H194" s="10"/>
      <c r="I194" s="10"/>
      <c r="J194" s="10"/>
    </row>
    <row r="195" spans="2:10" ht="12.75">
      <c r="B195" s="31" t="s">
        <v>1119</v>
      </c>
      <c r="C195" s="31"/>
      <c r="D195" s="27"/>
      <c r="E195" s="28"/>
      <c r="F195" s="28"/>
      <c r="G195" s="28"/>
      <c r="H195" s="10"/>
      <c r="I195" s="10"/>
      <c r="J195" s="10"/>
    </row>
    <row r="196" spans="3:21" ht="12.75">
      <c r="C196" t="s">
        <v>1015</v>
      </c>
      <c r="D196" t="s">
        <v>717</v>
      </c>
      <c r="E196" s="10">
        <v>761</v>
      </c>
      <c r="F196" s="10">
        <v>5901</v>
      </c>
      <c r="G196" s="10">
        <v>5516</v>
      </c>
      <c r="H196" s="10"/>
      <c r="I196" s="10"/>
      <c r="J196" s="10"/>
      <c r="P196" s="10">
        <v>3720</v>
      </c>
      <c r="Q196">
        <v>3614</v>
      </c>
      <c r="R196">
        <v>3840</v>
      </c>
      <c r="S196">
        <v>7490</v>
      </c>
      <c r="T196">
        <v>3630</v>
      </c>
      <c r="U196">
        <v>1680</v>
      </c>
    </row>
    <row r="197" spans="3:21" ht="12.75">
      <c r="C197" t="s">
        <v>391</v>
      </c>
      <c r="D197" t="s">
        <v>717</v>
      </c>
      <c r="E197" s="10">
        <v>4032</v>
      </c>
      <c r="F197" s="10">
        <v>10828</v>
      </c>
      <c r="G197" s="10">
        <v>8006</v>
      </c>
      <c r="H197" s="10"/>
      <c r="I197" s="10"/>
      <c r="J197" s="10"/>
      <c r="P197" s="10">
        <v>6720</v>
      </c>
      <c r="Q197">
        <v>78840</v>
      </c>
      <c r="R197">
        <v>33256</v>
      </c>
      <c r="S197">
        <v>75846</v>
      </c>
      <c r="T197">
        <v>11310</v>
      </c>
      <c r="U197">
        <v>9720</v>
      </c>
    </row>
    <row r="198" spans="3:21" ht="12.75">
      <c r="C198" t="s">
        <v>1507</v>
      </c>
      <c r="D198" t="s">
        <v>717</v>
      </c>
      <c r="E198" s="10">
        <v>3201</v>
      </c>
      <c r="F198" s="10">
        <v>1995</v>
      </c>
      <c r="G198" s="10">
        <v>2034</v>
      </c>
      <c r="H198" s="10"/>
      <c r="I198" s="10"/>
      <c r="J198" s="10"/>
      <c r="P198" s="10">
        <v>3960</v>
      </c>
      <c r="Q198">
        <v>8222</v>
      </c>
      <c r="R198">
        <v>9936</v>
      </c>
      <c r="S198">
        <v>2030</v>
      </c>
      <c r="T198">
        <v>7368</v>
      </c>
      <c r="U198">
        <v>7032</v>
      </c>
    </row>
    <row r="199" spans="3:21" ht="12.75">
      <c r="C199" t="s">
        <v>940</v>
      </c>
      <c r="D199" t="s">
        <v>717</v>
      </c>
      <c r="E199" s="10">
        <v>91703</v>
      </c>
      <c r="F199" s="10">
        <v>225664</v>
      </c>
      <c r="G199" s="10">
        <v>8993</v>
      </c>
      <c r="H199" s="10"/>
      <c r="I199" s="10"/>
      <c r="J199" s="10"/>
      <c r="P199" s="10">
        <v>223066</v>
      </c>
      <c r="Q199">
        <v>235968</v>
      </c>
      <c r="R199">
        <v>102141</v>
      </c>
      <c r="S199">
        <v>53364</v>
      </c>
      <c r="T199">
        <v>159074</v>
      </c>
      <c r="U199">
        <v>190062</v>
      </c>
    </row>
    <row r="200" spans="3:21" ht="12.75">
      <c r="C200" t="s">
        <v>205</v>
      </c>
      <c r="E200" s="10"/>
      <c r="F200" s="10"/>
      <c r="G200" s="10"/>
      <c r="H200" s="10"/>
      <c r="I200" s="10"/>
      <c r="J200" s="10"/>
      <c r="P200" s="10">
        <v>3567</v>
      </c>
      <c r="Q200">
        <v>4400</v>
      </c>
      <c r="R200">
        <v>3487</v>
      </c>
      <c r="S200">
        <v>1576</v>
      </c>
      <c r="T200">
        <v>66446</v>
      </c>
      <c r="U200">
        <v>63797</v>
      </c>
    </row>
    <row r="201" spans="4:21" ht="12.75">
      <c r="D201" t="s">
        <v>1375</v>
      </c>
      <c r="E201" s="12">
        <f>SUM(E196:E199)</f>
        <v>99697</v>
      </c>
      <c r="F201" s="12">
        <f>SUM(F196:F199)</f>
        <v>244388</v>
      </c>
      <c r="G201" s="12">
        <f>SUM(G196:G199)</f>
        <v>24549</v>
      </c>
      <c r="H201" s="10"/>
      <c r="I201" s="10"/>
      <c r="J201" s="10"/>
      <c r="P201" s="12">
        <f aca="true" t="shared" si="42" ref="P201:U201">SUM(P196:P200)</f>
        <v>241033</v>
      </c>
      <c r="Q201" s="12">
        <f t="shared" si="42"/>
        <v>331044</v>
      </c>
      <c r="R201" s="12">
        <f t="shared" si="42"/>
        <v>152660</v>
      </c>
      <c r="S201" s="12">
        <f t="shared" si="42"/>
        <v>140306</v>
      </c>
      <c r="T201" s="12">
        <f t="shared" si="42"/>
        <v>247828</v>
      </c>
      <c r="U201" s="12">
        <f t="shared" si="42"/>
        <v>272291</v>
      </c>
    </row>
    <row r="202" spans="5:10" ht="12.75">
      <c r="E202" s="10"/>
      <c r="F202" s="10"/>
      <c r="G202" s="10"/>
      <c r="H202" s="10"/>
      <c r="I202" s="10"/>
      <c r="J202" s="10"/>
    </row>
    <row r="203" spans="2:10" ht="12.75">
      <c r="B203" s="31" t="s">
        <v>1129</v>
      </c>
      <c r="C203" s="31"/>
      <c r="D203" s="31"/>
      <c r="E203" s="33"/>
      <c r="F203" s="33"/>
      <c r="G203" s="33"/>
      <c r="H203" s="10"/>
      <c r="I203" s="10"/>
      <c r="J203" s="10"/>
    </row>
    <row r="204" spans="3:21" ht="12.75">
      <c r="C204" t="s">
        <v>191</v>
      </c>
      <c r="D204" t="s">
        <v>1488</v>
      </c>
      <c r="E204" s="10">
        <v>16449</v>
      </c>
      <c r="F204" s="10">
        <v>14601</v>
      </c>
      <c r="G204" s="10">
        <v>11736</v>
      </c>
      <c r="H204" s="10"/>
      <c r="I204" s="10"/>
      <c r="J204" s="10"/>
      <c r="P204" s="10">
        <v>0</v>
      </c>
      <c r="Q204">
        <v>23773</v>
      </c>
      <c r="R204">
        <v>27498</v>
      </c>
      <c r="S204">
        <v>29563</v>
      </c>
      <c r="T204">
        <v>25100</v>
      </c>
      <c r="U204">
        <v>38474</v>
      </c>
    </row>
    <row r="205" spans="3:21" ht="12.75">
      <c r="C205" t="s">
        <v>1481</v>
      </c>
      <c r="D205" t="s">
        <v>1488</v>
      </c>
      <c r="E205" s="10">
        <v>84142</v>
      </c>
      <c r="F205" s="10">
        <v>93042</v>
      </c>
      <c r="G205" s="10">
        <v>62599</v>
      </c>
      <c r="H205" s="10"/>
      <c r="I205" s="10"/>
      <c r="J205" s="10"/>
      <c r="P205" s="10">
        <v>39512</v>
      </c>
      <c r="Q205">
        <v>41433</v>
      </c>
      <c r="R205">
        <v>35705</v>
      </c>
      <c r="S205">
        <v>29506</v>
      </c>
      <c r="T205">
        <v>62066</v>
      </c>
      <c r="U205">
        <v>45685</v>
      </c>
    </row>
    <row r="206" spans="3:21" ht="12.75">
      <c r="C206" t="s">
        <v>1416</v>
      </c>
      <c r="D206" t="s">
        <v>1488</v>
      </c>
      <c r="E206" s="10">
        <v>185452</v>
      </c>
      <c r="F206" s="10">
        <v>246360</v>
      </c>
      <c r="G206" s="10">
        <v>155261</v>
      </c>
      <c r="H206" s="10"/>
      <c r="I206" s="10"/>
      <c r="J206" s="10"/>
      <c r="P206" s="10">
        <v>329375</v>
      </c>
      <c r="Q206">
        <v>301138</v>
      </c>
      <c r="R206">
        <v>272426</v>
      </c>
      <c r="S206">
        <v>226449</v>
      </c>
      <c r="T206">
        <v>210859</v>
      </c>
      <c r="U206">
        <v>239519</v>
      </c>
    </row>
    <row r="207" spans="4:21" ht="12.75">
      <c r="D207" t="s">
        <v>1375</v>
      </c>
      <c r="E207" s="12">
        <f>SUM(E204:E206)</f>
        <v>286043</v>
      </c>
      <c r="F207" s="12">
        <f>SUM(F204:F206)</f>
        <v>354003</v>
      </c>
      <c r="G207" s="12">
        <f>SUM(G204:G206)</f>
        <v>229596</v>
      </c>
      <c r="H207" s="10"/>
      <c r="I207" s="10"/>
      <c r="J207" s="10"/>
      <c r="P207" s="12">
        <f aca="true" t="shared" si="43" ref="P207:U207">SUM(P204:P206)</f>
        <v>368887</v>
      </c>
      <c r="Q207" s="12">
        <f t="shared" si="43"/>
        <v>366344</v>
      </c>
      <c r="R207" s="12">
        <f t="shared" si="43"/>
        <v>335629</v>
      </c>
      <c r="S207" s="12">
        <f t="shared" si="43"/>
        <v>285518</v>
      </c>
      <c r="T207" s="12">
        <f t="shared" si="43"/>
        <v>298025</v>
      </c>
      <c r="U207" s="12">
        <f t="shared" si="43"/>
        <v>323678</v>
      </c>
    </row>
    <row r="208" spans="5:10" ht="12.75">
      <c r="E208" s="10"/>
      <c r="F208" s="10"/>
      <c r="G208" s="10"/>
      <c r="H208" s="10"/>
      <c r="I208" s="10"/>
      <c r="J208" s="10"/>
    </row>
    <row r="209" spans="2:10" ht="12.75">
      <c r="B209" s="31" t="s">
        <v>1137</v>
      </c>
      <c r="C209" s="31"/>
      <c r="D209" s="31"/>
      <c r="E209" s="33"/>
      <c r="F209" s="33"/>
      <c r="G209" s="33"/>
      <c r="H209" s="10"/>
      <c r="I209" s="10"/>
      <c r="J209" s="10"/>
    </row>
    <row r="210" spans="3:21" ht="12.75">
      <c r="C210" t="s">
        <v>444</v>
      </c>
      <c r="D210" t="s">
        <v>1489</v>
      </c>
      <c r="E210" s="10">
        <v>76181</v>
      </c>
      <c r="F210" s="10">
        <v>72751</v>
      </c>
      <c r="G210" s="10">
        <v>54130</v>
      </c>
      <c r="H210" s="10"/>
      <c r="I210" s="10"/>
      <c r="J210" s="10"/>
      <c r="P210" s="10">
        <v>163306</v>
      </c>
      <c r="Q210">
        <v>77022</v>
      </c>
      <c r="R210">
        <v>82429</v>
      </c>
      <c r="S210">
        <v>91376</v>
      </c>
      <c r="T210">
        <v>97740</v>
      </c>
      <c r="U210">
        <v>95505</v>
      </c>
    </row>
    <row r="211" spans="3:21" ht="12.75">
      <c r="C211" t="s">
        <v>425</v>
      </c>
      <c r="D211" t="s">
        <v>1489</v>
      </c>
      <c r="E211" s="10">
        <v>128553</v>
      </c>
      <c r="F211" s="10">
        <v>158707</v>
      </c>
      <c r="G211" s="10">
        <v>180262</v>
      </c>
      <c r="H211" s="10"/>
      <c r="I211" s="10"/>
      <c r="J211" s="10"/>
      <c r="P211" s="10">
        <v>281233</v>
      </c>
      <c r="Q211">
        <v>285647</v>
      </c>
      <c r="R211">
        <v>265820</v>
      </c>
      <c r="S211">
        <v>253812</v>
      </c>
      <c r="T211">
        <v>256492</v>
      </c>
      <c r="U211">
        <v>414213</v>
      </c>
    </row>
    <row r="212" spans="3:21" ht="12.75">
      <c r="C212" t="s">
        <v>950</v>
      </c>
      <c r="D212" t="s">
        <v>1489</v>
      </c>
      <c r="E212" s="10">
        <v>189456</v>
      </c>
      <c r="F212" s="10">
        <v>161097</v>
      </c>
      <c r="G212" s="10">
        <v>19093</v>
      </c>
      <c r="H212" s="10"/>
      <c r="I212" s="10"/>
      <c r="J212" s="10"/>
      <c r="P212" s="10">
        <v>12738</v>
      </c>
      <c r="Q212">
        <v>15714</v>
      </c>
      <c r="R212">
        <v>12452</v>
      </c>
      <c r="S212">
        <v>12987</v>
      </c>
      <c r="T212">
        <v>16580</v>
      </c>
      <c r="U212">
        <v>13062</v>
      </c>
    </row>
    <row r="213" spans="3:21" ht="12.75">
      <c r="C213" t="s">
        <v>1056</v>
      </c>
      <c r="D213" t="s">
        <v>1489</v>
      </c>
      <c r="E213" s="10">
        <v>6281</v>
      </c>
      <c r="F213" s="10">
        <v>16938</v>
      </c>
      <c r="G213" s="10">
        <v>2810</v>
      </c>
      <c r="H213" s="10"/>
      <c r="I213" s="10"/>
      <c r="J213" s="10"/>
      <c r="P213" s="10">
        <v>12585</v>
      </c>
      <c r="Q213">
        <v>8761</v>
      </c>
      <c r="R213">
        <v>8058</v>
      </c>
      <c r="S213">
        <v>7116</v>
      </c>
      <c r="T213">
        <v>11882</v>
      </c>
      <c r="U213">
        <v>10742</v>
      </c>
    </row>
    <row r="214" spans="3:21" ht="12.75">
      <c r="C214" t="s">
        <v>475</v>
      </c>
      <c r="D214" t="s">
        <v>1489</v>
      </c>
      <c r="E214" s="10">
        <v>374791</v>
      </c>
      <c r="F214" s="10">
        <v>204115</v>
      </c>
      <c r="G214" s="10">
        <v>207702</v>
      </c>
      <c r="H214" s="10"/>
      <c r="I214" s="10"/>
      <c r="J214" s="10"/>
      <c r="P214" s="10">
        <v>532289</v>
      </c>
      <c r="Q214">
        <v>500333</v>
      </c>
      <c r="R214">
        <v>502823</v>
      </c>
      <c r="S214">
        <v>543500</v>
      </c>
      <c r="T214">
        <v>381567</v>
      </c>
      <c r="U214">
        <v>343458</v>
      </c>
    </row>
    <row r="215" spans="3:21" ht="12.75">
      <c r="C215" t="s">
        <v>993</v>
      </c>
      <c r="E215" s="10"/>
      <c r="F215" s="10"/>
      <c r="G215" s="10"/>
      <c r="H215" s="10"/>
      <c r="I215" s="10"/>
      <c r="J215" s="10"/>
      <c r="P215" s="10"/>
      <c r="Q215">
        <v>112</v>
      </c>
      <c r="R215">
        <v>865</v>
      </c>
      <c r="S215">
        <v>356</v>
      </c>
      <c r="T215">
        <v>0</v>
      </c>
      <c r="U215">
        <v>0</v>
      </c>
    </row>
    <row r="216" spans="3:21" ht="12.75">
      <c r="C216" t="s">
        <v>1509</v>
      </c>
      <c r="D216" t="s">
        <v>1489</v>
      </c>
      <c r="E216" s="10">
        <v>32858</v>
      </c>
      <c r="F216" s="10">
        <v>20359</v>
      </c>
      <c r="G216" s="10">
        <v>13027</v>
      </c>
      <c r="H216" s="10"/>
      <c r="I216" s="10"/>
      <c r="J216" s="10"/>
      <c r="P216" s="10">
        <v>14110</v>
      </c>
      <c r="Q216">
        <v>15666</v>
      </c>
      <c r="R216">
        <v>12098</v>
      </c>
      <c r="S216">
        <v>12057</v>
      </c>
      <c r="T216">
        <v>9147</v>
      </c>
      <c r="U216">
        <v>12793</v>
      </c>
    </row>
    <row r="217" spans="3:21" ht="12.75">
      <c r="C217" t="s">
        <v>536</v>
      </c>
      <c r="D217" t="s">
        <v>1489</v>
      </c>
      <c r="E217" s="10">
        <v>413</v>
      </c>
      <c r="F217" s="10">
        <v>123</v>
      </c>
      <c r="G217" s="10">
        <v>0</v>
      </c>
      <c r="P217" s="10">
        <v>18454</v>
      </c>
      <c r="Q217">
        <v>14576</v>
      </c>
      <c r="R217">
        <v>14824</v>
      </c>
      <c r="S217">
        <v>7805</v>
      </c>
      <c r="T217">
        <v>17452</v>
      </c>
      <c r="U217">
        <v>14953</v>
      </c>
    </row>
    <row r="218" spans="3:21" ht="12.75">
      <c r="C218" t="s">
        <v>510</v>
      </c>
      <c r="D218" t="s">
        <v>1489</v>
      </c>
      <c r="E218" s="10">
        <v>80630</v>
      </c>
      <c r="F218" s="10">
        <v>144671</v>
      </c>
      <c r="G218" s="10">
        <v>216838</v>
      </c>
      <c r="P218" s="10">
        <v>522746</v>
      </c>
      <c r="Q218">
        <v>493293</v>
      </c>
      <c r="R218">
        <v>626380</v>
      </c>
      <c r="S218">
        <v>701237</v>
      </c>
      <c r="T218">
        <v>951295</v>
      </c>
      <c r="U218">
        <v>835660</v>
      </c>
    </row>
    <row r="219" spans="3:21" ht="12.75">
      <c r="C219" t="s">
        <v>166</v>
      </c>
      <c r="D219" t="s">
        <v>1489</v>
      </c>
      <c r="E219" s="10">
        <v>478</v>
      </c>
      <c r="F219" s="10">
        <v>468</v>
      </c>
      <c r="G219" s="10">
        <v>1405</v>
      </c>
      <c r="H219" s="10"/>
      <c r="I219" s="10"/>
      <c r="J219" s="10"/>
      <c r="P219" s="10">
        <v>6158</v>
      </c>
      <c r="Q219">
        <v>7078</v>
      </c>
      <c r="R219">
        <v>5550</v>
      </c>
      <c r="S219">
        <v>8674</v>
      </c>
      <c r="T219">
        <v>5541</v>
      </c>
      <c r="U219">
        <v>4423</v>
      </c>
    </row>
    <row r="220" spans="3:21" ht="12.75">
      <c r="C220" t="s">
        <v>77</v>
      </c>
      <c r="D220" t="s">
        <v>1489</v>
      </c>
      <c r="E220" s="10">
        <v>9474</v>
      </c>
      <c r="F220" s="10">
        <v>4547</v>
      </c>
      <c r="G220" s="10">
        <v>2165</v>
      </c>
      <c r="H220" s="10"/>
      <c r="I220" s="10"/>
      <c r="J220" s="10"/>
      <c r="P220" s="10">
        <v>30673</v>
      </c>
      <c r="Q220">
        <v>18166</v>
      </c>
      <c r="R220">
        <v>7193</v>
      </c>
      <c r="S220">
        <v>7316</v>
      </c>
      <c r="T220">
        <v>9565</v>
      </c>
      <c r="U220">
        <v>4287</v>
      </c>
    </row>
    <row r="221" spans="3:21" ht="12.75">
      <c r="C221" t="s">
        <v>1466</v>
      </c>
      <c r="D221" t="s">
        <v>1489</v>
      </c>
      <c r="E221" s="10">
        <v>280152</v>
      </c>
      <c r="F221" s="10">
        <v>362875</v>
      </c>
      <c r="G221" s="10">
        <v>405658</v>
      </c>
      <c r="H221" s="10"/>
      <c r="I221" s="10"/>
      <c r="J221" s="10"/>
      <c r="P221" s="10">
        <v>613424</v>
      </c>
      <c r="Q221">
        <v>685573</v>
      </c>
      <c r="R221">
        <v>570625</v>
      </c>
      <c r="S221">
        <v>541067</v>
      </c>
      <c r="T221">
        <v>432084</v>
      </c>
      <c r="U221">
        <v>476381</v>
      </c>
    </row>
    <row r="222" spans="3:21" ht="12.75">
      <c r="C222" t="s">
        <v>150</v>
      </c>
      <c r="D222" t="s">
        <v>1489</v>
      </c>
      <c r="E222" s="10">
        <v>53527</v>
      </c>
      <c r="F222" s="10">
        <v>49443</v>
      </c>
      <c r="G222" s="10">
        <v>43872</v>
      </c>
      <c r="H222" s="10"/>
      <c r="I222" s="10"/>
      <c r="J222" s="10"/>
      <c r="P222" s="10">
        <v>117470</v>
      </c>
      <c r="Q222">
        <v>46439</v>
      </c>
      <c r="R222">
        <v>44940</v>
      </c>
      <c r="S222">
        <v>41443</v>
      </c>
      <c r="T222">
        <v>57404</v>
      </c>
      <c r="U222">
        <v>42714</v>
      </c>
    </row>
    <row r="223" spans="3:21" ht="12.75">
      <c r="C223" t="s">
        <v>958</v>
      </c>
      <c r="D223" t="s">
        <v>1489</v>
      </c>
      <c r="E223" s="10">
        <v>258082</v>
      </c>
      <c r="F223" s="10">
        <v>303576</v>
      </c>
      <c r="G223" s="10">
        <v>363512</v>
      </c>
      <c r="H223" s="10"/>
      <c r="I223" s="10"/>
      <c r="J223" s="10"/>
      <c r="P223" s="10">
        <v>1976371</v>
      </c>
      <c r="Q223">
        <v>1727794</v>
      </c>
      <c r="R223">
        <v>1727710</v>
      </c>
      <c r="S223">
        <v>1351318</v>
      </c>
      <c r="T223">
        <v>1193137</v>
      </c>
      <c r="U223">
        <v>1086571</v>
      </c>
    </row>
    <row r="224" spans="3:21" ht="12.75">
      <c r="C224" t="s">
        <v>873</v>
      </c>
      <c r="D224" t="s">
        <v>1489</v>
      </c>
      <c r="E224" s="10">
        <v>57726</v>
      </c>
      <c r="F224" s="10">
        <v>49221</v>
      </c>
      <c r="G224" s="10">
        <v>40884</v>
      </c>
      <c r="H224" s="10"/>
      <c r="I224" s="10"/>
      <c r="J224" s="10"/>
      <c r="P224" s="10">
        <v>70503</v>
      </c>
      <c r="Q224">
        <v>54076</v>
      </c>
      <c r="R224">
        <v>42901</v>
      </c>
      <c r="S224">
        <v>48610</v>
      </c>
      <c r="T224">
        <v>41112</v>
      </c>
      <c r="U224">
        <v>42116</v>
      </c>
    </row>
    <row r="225" spans="3:21" ht="12.75">
      <c r="C225" t="s">
        <v>387</v>
      </c>
      <c r="D225" t="s">
        <v>1489</v>
      </c>
      <c r="E225" s="10">
        <v>39843</v>
      </c>
      <c r="F225" s="10">
        <v>26125</v>
      </c>
      <c r="G225" s="10">
        <v>40970</v>
      </c>
      <c r="H225" s="10"/>
      <c r="I225" s="10"/>
      <c r="J225" s="10"/>
      <c r="P225" s="10">
        <v>66432</v>
      </c>
      <c r="Q225">
        <v>40073</v>
      </c>
      <c r="R225">
        <v>53468</v>
      </c>
      <c r="S225">
        <v>36266</v>
      </c>
      <c r="T225">
        <v>10208</v>
      </c>
      <c r="U225">
        <v>27832</v>
      </c>
    </row>
    <row r="226" spans="3:21" ht="12.75">
      <c r="C226" t="s">
        <v>389</v>
      </c>
      <c r="D226" t="s">
        <v>1489</v>
      </c>
      <c r="E226" s="10">
        <v>0</v>
      </c>
      <c r="F226" s="10">
        <v>0</v>
      </c>
      <c r="G226" s="10">
        <v>0</v>
      </c>
      <c r="H226" s="10"/>
      <c r="I226" s="10"/>
      <c r="J226" s="10"/>
      <c r="P226" s="10">
        <v>0</v>
      </c>
      <c r="Q226">
        <v>0</v>
      </c>
      <c r="R226">
        <v>0</v>
      </c>
      <c r="S226">
        <v>0</v>
      </c>
      <c r="T226">
        <v>0</v>
      </c>
      <c r="U226">
        <v>0</v>
      </c>
    </row>
    <row r="227" spans="3:21" ht="12.75">
      <c r="C227" t="s">
        <v>845</v>
      </c>
      <c r="D227" t="s">
        <v>1489</v>
      </c>
      <c r="E227" s="10">
        <v>262665</v>
      </c>
      <c r="F227" s="10">
        <v>318194</v>
      </c>
      <c r="G227" s="10">
        <v>296013</v>
      </c>
      <c r="H227" s="10"/>
      <c r="I227" s="10"/>
      <c r="J227" s="10"/>
      <c r="P227" s="10">
        <v>530179</v>
      </c>
      <c r="Q227">
        <v>454384</v>
      </c>
      <c r="R227">
        <v>612223</v>
      </c>
      <c r="S227">
        <v>598470</v>
      </c>
      <c r="T227">
        <v>611423</v>
      </c>
      <c r="U227">
        <v>841833</v>
      </c>
    </row>
    <row r="228" spans="4:21" ht="12.75">
      <c r="D228" t="s">
        <v>1375</v>
      </c>
      <c r="E228" s="12">
        <f>SUM(E210:E227)</f>
        <v>1851110</v>
      </c>
      <c r="F228" s="12">
        <f>SUM(F210:F227)</f>
        <v>1893210</v>
      </c>
      <c r="G228" s="12">
        <f>SUM(G210:G227)</f>
        <v>1888341</v>
      </c>
      <c r="H228" s="10"/>
      <c r="I228" s="10"/>
      <c r="J228" s="10"/>
      <c r="P228" s="12">
        <f aca="true" t="shared" si="44" ref="P228:U228">SUM(P210:P227)</f>
        <v>4968671</v>
      </c>
      <c r="Q228" s="12">
        <f t="shared" si="44"/>
        <v>4444707</v>
      </c>
      <c r="R228" s="12">
        <f t="shared" si="44"/>
        <v>4590359</v>
      </c>
      <c r="S228" s="12">
        <f t="shared" si="44"/>
        <v>4263410</v>
      </c>
      <c r="T228" s="12">
        <f t="shared" si="44"/>
        <v>4102629</v>
      </c>
      <c r="U228" s="12">
        <f t="shared" si="44"/>
        <v>4266543</v>
      </c>
    </row>
    <row r="229" spans="5:10" ht="12.75">
      <c r="E229" s="10"/>
      <c r="F229" s="10"/>
      <c r="G229" s="10"/>
      <c r="H229" s="10"/>
      <c r="I229" s="10"/>
      <c r="J229" s="10"/>
    </row>
    <row r="230" spans="2:10" ht="12.75">
      <c r="B230" s="31" t="s">
        <v>1145</v>
      </c>
      <c r="C230" s="31"/>
      <c r="D230" s="27"/>
      <c r="E230" s="33"/>
      <c r="F230" s="33"/>
      <c r="G230" s="33"/>
      <c r="H230" s="10"/>
      <c r="I230" s="10"/>
      <c r="J230" s="10"/>
    </row>
    <row r="231" spans="3:21" ht="12.75">
      <c r="C231" t="s">
        <v>998</v>
      </c>
      <c r="D231" t="s">
        <v>1488</v>
      </c>
      <c r="E231" s="10">
        <v>0</v>
      </c>
      <c r="F231" s="10">
        <v>0</v>
      </c>
      <c r="G231" s="10">
        <v>0</v>
      </c>
      <c r="H231" s="10"/>
      <c r="I231" s="10"/>
      <c r="J231" s="10"/>
      <c r="P231" s="10">
        <v>3479</v>
      </c>
      <c r="Q231">
        <v>0</v>
      </c>
      <c r="R231">
        <v>0</v>
      </c>
      <c r="S231">
        <v>339</v>
      </c>
      <c r="T231">
        <v>0</v>
      </c>
      <c r="U231">
        <v>235</v>
      </c>
    </row>
    <row r="232" spans="3:21" ht="12.75">
      <c r="C232" t="s">
        <v>1476</v>
      </c>
      <c r="D232" t="s">
        <v>1488</v>
      </c>
      <c r="E232" s="10">
        <v>2322</v>
      </c>
      <c r="F232" s="10">
        <v>325</v>
      </c>
      <c r="G232" s="10">
        <v>361</v>
      </c>
      <c r="H232" s="10"/>
      <c r="I232" s="10"/>
      <c r="J232" s="10"/>
      <c r="P232" s="10">
        <v>27741</v>
      </c>
      <c r="Q232">
        <v>25505</v>
      </c>
      <c r="R232">
        <v>29851</v>
      </c>
      <c r="S232">
        <v>22615</v>
      </c>
      <c r="T232">
        <v>23670</v>
      </c>
      <c r="U232">
        <v>21742</v>
      </c>
    </row>
    <row r="233" spans="3:21" ht="12.75">
      <c r="C233" t="s">
        <v>119</v>
      </c>
      <c r="D233" t="s">
        <v>1488</v>
      </c>
      <c r="E233" s="10">
        <v>54337</v>
      </c>
      <c r="F233" s="10">
        <v>3551</v>
      </c>
      <c r="G233" s="10">
        <v>20699</v>
      </c>
      <c r="H233" s="10"/>
      <c r="I233" s="10"/>
      <c r="J233" s="10"/>
      <c r="P233" s="10">
        <v>150744</v>
      </c>
      <c r="Q233">
        <v>182766</v>
      </c>
      <c r="R233">
        <v>186151</v>
      </c>
      <c r="S233">
        <v>189634</v>
      </c>
      <c r="T233">
        <v>166767</v>
      </c>
      <c r="U233">
        <v>264912</v>
      </c>
    </row>
    <row r="234" spans="4:21" ht="12.75">
      <c r="D234" t="s">
        <v>1375</v>
      </c>
      <c r="E234" s="12">
        <f>SUM(E231:E233)</f>
        <v>56659</v>
      </c>
      <c r="F234" s="12">
        <f>SUM(F231:F233)</f>
        <v>3876</v>
      </c>
      <c r="G234" s="12">
        <f>SUM(G231:G233)</f>
        <v>21060</v>
      </c>
      <c r="H234" s="10"/>
      <c r="I234" s="10"/>
      <c r="J234" s="10"/>
      <c r="P234" s="12">
        <f aca="true" t="shared" si="45" ref="P234:U234">SUM(P231:P233)</f>
        <v>181964</v>
      </c>
      <c r="Q234" s="12">
        <f t="shared" si="45"/>
        <v>208271</v>
      </c>
      <c r="R234" s="12">
        <f t="shared" si="45"/>
        <v>216002</v>
      </c>
      <c r="S234" s="12">
        <f t="shared" si="45"/>
        <v>212588</v>
      </c>
      <c r="T234" s="12">
        <f t="shared" si="45"/>
        <v>190437</v>
      </c>
      <c r="U234" s="12">
        <f t="shared" si="45"/>
        <v>286889</v>
      </c>
    </row>
    <row r="235" spans="5:10" ht="12.75">
      <c r="E235" s="10"/>
      <c r="F235" s="10"/>
      <c r="G235" s="10"/>
      <c r="H235" s="10"/>
      <c r="I235" s="10"/>
      <c r="J235" s="10"/>
    </row>
    <row r="236" spans="2:10" ht="12.75">
      <c r="B236" s="31" t="s">
        <v>1150</v>
      </c>
      <c r="C236" s="31"/>
      <c r="D236" s="31"/>
      <c r="E236" s="33"/>
      <c r="F236" s="33"/>
      <c r="G236" s="33"/>
      <c r="H236" s="10"/>
      <c r="I236" s="10"/>
      <c r="J236" s="10"/>
    </row>
    <row r="237" spans="3:21" ht="12.75">
      <c r="C237" t="s">
        <v>690</v>
      </c>
      <c r="D237" t="s">
        <v>1489</v>
      </c>
      <c r="E237" s="10">
        <v>973653</v>
      </c>
      <c r="F237" s="10">
        <v>332453</v>
      </c>
      <c r="G237" s="10">
        <v>35693</v>
      </c>
      <c r="H237" s="10"/>
      <c r="I237" s="10"/>
      <c r="J237" s="10"/>
      <c r="P237" s="10">
        <v>291582</v>
      </c>
      <c r="Q237">
        <v>271110</v>
      </c>
      <c r="R237">
        <v>305012</v>
      </c>
      <c r="S237">
        <v>377605</v>
      </c>
      <c r="T237">
        <v>465208</v>
      </c>
      <c r="U237">
        <v>486018</v>
      </c>
    </row>
    <row r="238" spans="3:21" ht="12.75">
      <c r="C238" t="s">
        <v>581</v>
      </c>
      <c r="D238" t="s">
        <v>1489</v>
      </c>
      <c r="E238" s="10">
        <v>3954</v>
      </c>
      <c r="F238" s="10">
        <v>2025</v>
      </c>
      <c r="G238" s="10">
        <v>604</v>
      </c>
      <c r="H238" s="10"/>
      <c r="I238" s="10"/>
      <c r="J238" s="10"/>
      <c r="P238" s="10">
        <v>6188</v>
      </c>
      <c r="Q238">
        <v>7634</v>
      </c>
      <c r="R238">
        <v>6233</v>
      </c>
      <c r="S238">
        <v>6299</v>
      </c>
      <c r="T238">
        <v>5937</v>
      </c>
      <c r="U238">
        <v>8620</v>
      </c>
    </row>
    <row r="239" spans="3:21" ht="12.75">
      <c r="C239" t="s">
        <v>785</v>
      </c>
      <c r="D239" t="s">
        <v>1489</v>
      </c>
      <c r="E239" s="10">
        <v>18848</v>
      </c>
      <c r="F239" s="10">
        <v>6366</v>
      </c>
      <c r="G239" s="10">
        <v>305</v>
      </c>
      <c r="H239" s="10"/>
      <c r="I239" s="10"/>
      <c r="J239" s="10"/>
      <c r="P239" s="10">
        <v>42603</v>
      </c>
      <c r="Q239">
        <v>43968</v>
      </c>
      <c r="R239">
        <v>35244</v>
      </c>
      <c r="S239">
        <v>37967</v>
      </c>
      <c r="T239">
        <v>49044</v>
      </c>
      <c r="U239">
        <v>32172</v>
      </c>
    </row>
    <row r="240" spans="3:21" ht="12.75">
      <c r="C240" t="s">
        <v>159</v>
      </c>
      <c r="D240" t="s">
        <v>1489</v>
      </c>
      <c r="E240" s="10">
        <v>34092</v>
      </c>
      <c r="F240" s="10">
        <v>0</v>
      </c>
      <c r="G240" s="10">
        <v>10458</v>
      </c>
      <c r="H240" s="10"/>
      <c r="I240" s="10"/>
      <c r="J240" s="10"/>
      <c r="P240" s="10">
        <v>58129</v>
      </c>
      <c r="Q240">
        <v>84231</v>
      </c>
      <c r="R240">
        <v>86686</v>
      </c>
      <c r="S240">
        <v>77272</v>
      </c>
      <c r="T240">
        <v>58711</v>
      </c>
      <c r="U240">
        <v>65983</v>
      </c>
    </row>
    <row r="241" spans="3:21" ht="12.75">
      <c r="C241" t="s">
        <v>1069</v>
      </c>
      <c r="D241" t="s">
        <v>1489</v>
      </c>
      <c r="E241" s="10">
        <v>1024</v>
      </c>
      <c r="F241" s="10">
        <v>0</v>
      </c>
      <c r="G241" s="10">
        <v>370</v>
      </c>
      <c r="H241" s="10"/>
      <c r="I241" s="10"/>
      <c r="J241" s="10"/>
      <c r="P241" s="10">
        <v>1904</v>
      </c>
      <c r="Q241">
        <v>793</v>
      </c>
      <c r="R241">
        <v>1967</v>
      </c>
      <c r="S241">
        <v>1599</v>
      </c>
      <c r="T241">
        <v>3068</v>
      </c>
      <c r="U241">
        <v>1336</v>
      </c>
    </row>
    <row r="242" spans="3:21" ht="12.75">
      <c r="C242" t="s">
        <v>393</v>
      </c>
      <c r="D242" t="s">
        <v>1489</v>
      </c>
      <c r="E242" s="10">
        <v>1553614</v>
      </c>
      <c r="F242" s="10">
        <v>94853</v>
      </c>
      <c r="G242" s="10">
        <v>379981</v>
      </c>
      <c r="H242" s="10"/>
      <c r="I242" s="10"/>
      <c r="J242" s="10"/>
      <c r="P242" s="10">
        <v>519590</v>
      </c>
      <c r="Q242">
        <v>606429</v>
      </c>
      <c r="R242">
        <v>503536</v>
      </c>
      <c r="S242">
        <v>459700</v>
      </c>
      <c r="T242">
        <v>428198</v>
      </c>
      <c r="U242">
        <v>446917</v>
      </c>
    </row>
    <row r="243" spans="4:21" ht="12.75">
      <c r="D243" t="s">
        <v>1375</v>
      </c>
      <c r="E243" s="12">
        <f>SUM(E237:E242)</f>
        <v>2585185</v>
      </c>
      <c r="F243" s="12">
        <f>SUM(F237:F242)</f>
        <v>435697</v>
      </c>
      <c r="G243" s="12">
        <f>SUM(G237:G242)</f>
        <v>427411</v>
      </c>
      <c r="H243" s="10"/>
      <c r="I243" s="10"/>
      <c r="J243" s="10"/>
      <c r="P243" s="12">
        <f aca="true" t="shared" si="46" ref="P243:U243">SUM(P237:P242)</f>
        <v>919996</v>
      </c>
      <c r="Q243" s="12">
        <f t="shared" si="46"/>
        <v>1014165</v>
      </c>
      <c r="R243" s="12">
        <f t="shared" si="46"/>
        <v>938678</v>
      </c>
      <c r="S243" s="12">
        <f t="shared" si="46"/>
        <v>960442</v>
      </c>
      <c r="T243" s="12">
        <f t="shared" si="46"/>
        <v>1010166</v>
      </c>
      <c r="U243" s="12">
        <f t="shared" si="46"/>
        <v>1041046</v>
      </c>
    </row>
    <row r="244" spans="5:16" ht="12.75">
      <c r="E244" s="12"/>
      <c r="F244" s="12"/>
      <c r="G244" s="12"/>
      <c r="H244" s="10"/>
      <c r="I244" s="10"/>
      <c r="J244" s="10"/>
      <c r="P244" s="10"/>
    </row>
    <row r="245" spans="2:16" ht="12.75">
      <c r="B245" s="31" t="s">
        <v>1160</v>
      </c>
      <c r="C245" s="31"/>
      <c r="D245" s="31"/>
      <c r="E245" s="30"/>
      <c r="F245" s="30"/>
      <c r="G245" s="30"/>
      <c r="H245" s="10"/>
      <c r="I245" s="10"/>
      <c r="J245" s="10"/>
      <c r="P245" s="10"/>
    </row>
    <row r="246" spans="3:21" ht="12.75">
      <c r="C246" t="s">
        <v>974</v>
      </c>
      <c r="D246" t="s">
        <v>1489</v>
      </c>
      <c r="E246">
        <v>0</v>
      </c>
      <c r="F246">
        <v>0</v>
      </c>
      <c r="G246">
        <v>0</v>
      </c>
      <c r="H246" s="10"/>
      <c r="I246" s="10"/>
      <c r="J246" s="10"/>
      <c r="P246" s="10">
        <v>212</v>
      </c>
      <c r="Q246">
        <v>248</v>
      </c>
      <c r="R246">
        <v>0</v>
      </c>
      <c r="S246">
        <v>2264</v>
      </c>
      <c r="T246">
        <v>3499</v>
      </c>
      <c r="U246">
        <v>3360</v>
      </c>
    </row>
    <row r="247" spans="3:21" ht="12.75">
      <c r="C247" t="s">
        <v>105</v>
      </c>
      <c r="D247" t="s">
        <v>1489</v>
      </c>
      <c r="E247" s="16">
        <v>1410012</v>
      </c>
      <c r="F247" s="16">
        <v>391313</v>
      </c>
      <c r="G247" s="16">
        <v>184312</v>
      </c>
      <c r="H247" s="10"/>
      <c r="I247" s="10"/>
      <c r="J247" s="10"/>
      <c r="P247" s="10">
        <v>881850</v>
      </c>
      <c r="Q247">
        <v>870932</v>
      </c>
      <c r="R247">
        <v>749174</v>
      </c>
      <c r="S247">
        <v>685096</v>
      </c>
      <c r="T247">
        <v>677482</v>
      </c>
      <c r="U247">
        <v>676998</v>
      </c>
    </row>
    <row r="248" spans="3:21" ht="12.75">
      <c r="C248" t="s">
        <v>401</v>
      </c>
      <c r="D248" t="s">
        <v>1489</v>
      </c>
      <c r="E248" s="16">
        <v>366919</v>
      </c>
      <c r="F248" s="16">
        <v>114829</v>
      </c>
      <c r="G248" s="16">
        <v>5882</v>
      </c>
      <c r="H248" s="10"/>
      <c r="I248" s="10"/>
      <c r="J248" s="10"/>
      <c r="P248" s="10">
        <v>262468</v>
      </c>
      <c r="Q248">
        <v>211719</v>
      </c>
      <c r="R248">
        <v>251839</v>
      </c>
      <c r="S248">
        <v>457944</v>
      </c>
      <c r="T248">
        <v>381258</v>
      </c>
      <c r="U248">
        <v>420317</v>
      </c>
    </row>
    <row r="249" spans="3:21" ht="12.75">
      <c r="C249" t="s">
        <v>924</v>
      </c>
      <c r="D249" t="s">
        <v>1489</v>
      </c>
      <c r="E249" s="16">
        <v>449057</v>
      </c>
      <c r="F249" s="16">
        <v>27671</v>
      </c>
      <c r="G249" s="16">
        <v>103129</v>
      </c>
      <c r="H249" s="10"/>
      <c r="I249" s="10"/>
      <c r="J249" s="10"/>
      <c r="P249" s="10">
        <v>315550</v>
      </c>
      <c r="Q249">
        <v>271466</v>
      </c>
      <c r="R249">
        <v>268389</v>
      </c>
      <c r="S249">
        <v>318134</v>
      </c>
      <c r="T249">
        <v>288982</v>
      </c>
      <c r="U249">
        <v>283619</v>
      </c>
    </row>
    <row r="250" spans="3:21" ht="12.75">
      <c r="C250" t="s">
        <v>175</v>
      </c>
      <c r="D250" t="s">
        <v>1489</v>
      </c>
      <c r="E250" s="16">
        <v>328661</v>
      </c>
      <c r="F250" s="16">
        <v>111926</v>
      </c>
      <c r="G250" s="16">
        <v>3537</v>
      </c>
      <c r="H250" s="10"/>
      <c r="I250" s="10"/>
      <c r="J250" s="10"/>
      <c r="P250" s="10">
        <v>563121</v>
      </c>
      <c r="Q250">
        <v>562991</v>
      </c>
      <c r="R250">
        <v>451618</v>
      </c>
      <c r="S250">
        <v>509221</v>
      </c>
      <c r="T250">
        <v>443909</v>
      </c>
      <c r="U250">
        <v>355726</v>
      </c>
    </row>
    <row r="251" spans="3:21" ht="12.75">
      <c r="C251" t="s">
        <v>857</v>
      </c>
      <c r="D251" t="s">
        <v>1489</v>
      </c>
      <c r="E251" s="16">
        <v>54624</v>
      </c>
      <c r="F251" s="16">
        <v>13022</v>
      </c>
      <c r="G251" s="16">
        <v>4645</v>
      </c>
      <c r="H251" s="10"/>
      <c r="I251" s="10"/>
      <c r="J251" s="10"/>
      <c r="P251" s="10">
        <v>29577</v>
      </c>
      <c r="Q251">
        <v>20569</v>
      </c>
      <c r="R251">
        <v>18400</v>
      </c>
      <c r="S251">
        <v>50366</v>
      </c>
      <c r="T251">
        <v>23461</v>
      </c>
      <c r="U251">
        <v>28548</v>
      </c>
    </row>
    <row r="252" spans="4:21" ht="12.75">
      <c r="D252" t="s">
        <v>1375</v>
      </c>
      <c r="E252" s="12">
        <f>SUM(E247:E251)</f>
        <v>2609273</v>
      </c>
      <c r="F252" s="12">
        <f>SUM(F247:F251)</f>
        <v>658761</v>
      </c>
      <c r="G252" s="12">
        <f>SUM(G247:G251)</f>
        <v>301505</v>
      </c>
      <c r="H252" s="10"/>
      <c r="I252" s="10"/>
      <c r="J252" s="10"/>
      <c r="P252" s="12">
        <f aca="true" t="shared" si="47" ref="P252:U252">SUM(P246:P251)</f>
        <v>2052778</v>
      </c>
      <c r="Q252" s="12">
        <f t="shared" si="47"/>
        <v>1937925</v>
      </c>
      <c r="R252" s="12">
        <f t="shared" si="47"/>
        <v>1739420</v>
      </c>
      <c r="S252" s="12">
        <f t="shared" si="47"/>
        <v>2023025</v>
      </c>
      <c r="T252" s="12">
        <f t="shared" si="47"/>
        <v>1818591</v>
      </c>
      <c r="U252" s="12">
        <f t="shared" si="47"/>
        <v>1768568</v>
      </c>
    </row>
    <row r="253" spans="5:16" ht="12.75">
      <c r="E253" s="10"/>
      <c r="F253" s="10"/>
      <c r="G253" s="10"/>
      <c r="H253" s="10"/>
      <c r="I253" s="10"/>
      <c r="J253" s="10"/>
      <c r="P253" s="10"/>
    </row>
    <row r="254" spans="2:16" ht="12.75">
      <c r="B254" s="31" t="s">
        <v>1164</v>
      </c>
      <c r="C254" s="31"/>
      <c r="D254" s="31"/>
      <c r="E254" s="33"/>
      <c r="F254" s="33"/>
      <c r="G254" s="33"/>
      <c r="H254" s="10"/>
      <c r="I254" s="10"/>
      <c r="J254" s="10"/>
      <c r="P254" s="10"/>
    </row>
    <row r="255" spans="3:21" ht="12.75">
      <c r="C255" t="s">
        <v>372</v>
      </c>
      <c r="D255" t="s">
        <v>1489</v>
      </c>
      <c r="E255" s="10">
        <v>370309</v>
      </c>
      <c r="F255" s="10">
        <v>87051</v>
      </c>
      <c r="G255" s="10">
        <v>28884</v>
      </c>
      <c r="H255" s="10"/>
      <c r="I255" s="10"/>
      <c r="J255" s="10"/>
      <c r="P255" s="10">
        <v>278672</v>
      </c>
      <c r="Q255">
        <v>247946</v>
      </c>
      <c r="R255">
        <v>247818</v>
      </c>
      <c r="S255">
        <v>181457</v>
      </c>
      <c r="T255">
        <v>189836</v>
      </c>
      <c r="U255">
        <v>188610</v>
      </c>
    </row>
    <row r="256" spans="3:21" ht="12.75">
      <c r="C256" t="s">
        <v>1403</v>
      </c>
      <c r="D256" t="s">
        <v>1489</v>
      </c>
      <c r="E256" s="10">
        <v>0</v>
      </c>
      <c r="F256" s="10">
        <v>0</v>
      </c>
      <c r="G256" s="10">
        <v>0</v>
      </c>
      <c r="H256" s="10"/>
      <c r="I256" s="10"/>
      <c r="J256" s="10"/>
      <c r="P256" s="10">
        <v>0</v>
      </c>
      <c r="Q256">
        <v>0</v>
      </c>
      <c r="R256">
        <v>0</v>
      </c>
      <c r="S256">
        <v>0</v>
      </c>
      <c r="T256">
        <v>220</v>
      </c>
      <c r="U256">
        <v>0</v>
      </c>
    </row>
    <row r="257" spans="3:21" ht="12.75">
      <c r="C257" t="s">
        <v>678</v>
      </c>
      <c r="D257" t="s">
        <v>1489</v>
      </c>
      <c r="E257" s="10">
        <v>1381738</v>
      </c>
      <c r="F257" s="10">
        <v>422657</v>
      </c>
      <c r="G257" s="10">
        <v>113030</v>
      </c>
      <c r="H257" s="10"/>
      <c r="I257" s="10"/>
      <c r="J257" s="10"/>
      <c r="P257" s="10">
        <v>487313</v>
      </c>
      <c r="Q257">
        <v>411287</v>
      </c>
      <c r="R257">
        <v>374286</v>
      </c>
      <c r="S257">
        <v>379404</v>
      </c>
      <c r="T257">
        <v>310202</v>
      </c>
      <c r="U257">
        <v>295318</v>
      </c>
    </row>
    <row r="258" spans="4:21" ht="12.75">
      <c r="D258" t="s">
        <v>1375</v>
      </c>
      <c r="E258" s="12">
        <f>SUM(E255:E257)</f>
        <v>1752047</v>
      </c>
      <c r="F258" s="12">
        <f>SUM(F255:F257)</f>
        <v>509708</v>
      </c>
      <c r="G258" s="12">
        <f>SUM(G255:G257)</f>
        <v>141914</v>
      </c>
      <c r="H258" s="10"/>
      <c r="I258" s="10"/>
      <c r="J258" s="10"/>
      <c r="P258" s="12">
        <f aca="true" t="shared" si="48" ref="P258:U258">SUM(P255:P257)</f>
        <v>765985</v>
      </c>
      <c r="Q258" s="12">
        <f t="shared" si="48"/>
        <v>659233</v>
      </c>
      <c r="R258" s="12">
        <f t="shared" si="48"/>
        <v>622104</v>
      </c>
      <c r="S258" s="12">
        <f t="shared" si="48"/>
        <v>560861</v>
      </c>
      <c r="T258" s="12">
        <f t="shared" si="48"/>
        <v>500258</v>
      </c>
      <c r="U258" s="12">
        <f t="shared" si="48"/>
        <v>483928</v>
      </c>
    </row>
    <row r="259" spans="5:16" ht="12.75">
      <c r="E259" s="10"/>
      <c r="F259" s="10"/>
      <c r="G259" s="10"/>
      <c r="H259" s="10"/>
      <c r="I259" s="10"/>
      <c r="J259" s="10"/>
      <c r="P259" s="10"/>
    </row>
    <row r="260" spans="2:16" ht="12.75">
      <c r="B260" s="31" t="s">
        <v>1174</v>
      </c>
      <c r="C260" s="31"/>
      <c r="D260" s="31"/>
      <c r="E260" s="33"/>
      <c r="F260" s="33"/>
      <c r="G260" s="33"/>
      <c r="H260" s="10"/>
      <c r="I260" s="10"/>
      <c r="J260" s="10"/>
      <c r="P260" s="10"/>
    </row>
    <row r="261" spans="3:21" ht="12.75">
      <c r="C261" t="s">
        <v>709</v>
      </c>
      <c r="D261" t="s">
        <v>1489</v>
      </c>
      <c r="E261" s="10">
        <v>82199</v>
      </c>
      <c r="F261" s="10">
        <v>148523</v>
      </c>
      <c r="G261" s="10">
        <v>172119</v>
      </c>
      <c r="H261" s="10"/>
      <c r="I261" s="10"/>
      <c r="J261" s="10"/>
      <c r="P261" s="10">
        <v>193328</v>
      </c>
      <c r="Q261">
        <v>234743</v>
      </c>
      <c r="R261">
        <v>170125</v>
      </c>
      <c r="S261">
        <v>197376</v>
      </c>
      <c r="T261">
        <v>166009</v>
      </c>
      <c r="U261">
        <v>196471</v>
      </c>
    </row>
    <row r="262" spans="3:21" ht="12.75">
      <c r="C262" t="s">
        <v>597</v>
      </c>
      <c r="D262" t="s">
        <v>1489</v>
      </c>
      <c r="E262" s="10"/>
      <c r="F262" s="10"/>
      <c r="G262" s="10"/>
      <c r="H262" s="10"/>
      <c r="I262" s="10"/>
      <c r="J262" s="10"/>
      <c r="P262" s="10">
        <v>11446</v>
      </c>
      <c r="Q262">
        <v>24215</v>
      </c>
      <c r="R262">
        <v>26931</v>
      </c>
      <c r="S262">
        <v>35478</v>
      </c>
      <c r="T262">
        <v>36111</v>
      </c>
      <c r="U262">
        <v>22590</v>
      </c>
    </row>
    <row r="263" spans="3:21" ht="12.75">
      <c r="C263" t="s">
        <v>1341</v>
      </c>
      <c r="D263" t="s">
        <v>1489</v>
      </c>
      <c r="E263" s="10"/>
      <c r="F263" s="10"/>
      <c r="G263" s="10"/>
      <c r="H263" s="10"/>
      <c r="I263" s="10"/>
      <c r="J263" s="10"/>
      <c r="P263" s="10">
        <v>73989</v>
      </c>
      <c r="Q263">
        <v>107527</v>
      </c>
      <c r="R263">
        <v>69459</v>
      </c>
      <c r="S263">
        <v>58582</v>
      </c>
      <c r="T263">
        <v>60359</v>
      </c>
      <c r="U263">
        <v>57636</v>
      </c>
    </row>
    <row r="264" spans="3:21" ht="12.75">
      <c r="C264" t="s">
        <v>715</v>
      </c>
      <c r="D264" t="s">
        <v>1489</v>
      </c>
      <c r="E264" s="10"/>
      <c r="F264" s="10"/>
      <c r="G264" s="10"/>
      <c r="H264" s="10"/>
      <c r="I264" s="10"/>
      <c r="J264" s="10"/>
      <c r="P264" s="10">
        <v>21383</v>
      </c>
      <c r="Q264">
        <v>21486</v>
      </c>
      <c r="R264">
        <v>26868</v>
      </c>
      <c r="S264">
        <v>38017</v>
      </c>
      <c r="T264">
        <v>35901</v>
      </c>
      <c r="U264">
        <v>34004</v>
      </c>
    </row>
    <row r="265" spans="4:21" ht="12.75">
      <c r="D265" t="s">
        <v>1375</v>
      </c>
      <c r="E265" s="12">
        <f>SUM(E261)</f>
        <v>82199</v>
      </c>
      <c r="F265" s="12">
        <f>SUM(F261)</f>
        <v>148523</v>
      </c>
      <c r="G265" s="12">
        <f>SUM(G261)</f>
        <v>172119</v>
      </c>
      <c r="H265" s="10"/>
      <c r="I265" s="10"/>
      <c r="J265" s="10"/>
      <c r="P265" s="12">
        <f aca="true" t="shared" si="49" ref="P265:U265">SUM(P261:P264)</f>
        <v>300146</v>
      </c>
      <c r="Q265" s="12">
        <f t="shared" si="49"/>
        <v>387971</v>
      </c>
      <c r="R265" s="12">
        <f t="shared" si="49"/>
        <v>293383</v>
      </c>
      <c r="S265" s="12">
        <f t="shared" si="49"/>
        <v>329453</v>
      </c>
      <c r="T265" s="12">
        <f t="shared" si="49"/>
        <v>298380</v>
      </c>
      <c r="U265" s="12">
        <f t="shared" si="49"/>
        <v>310701</v>
      </c>
    </row>
    <row r="266" spans="5:10" ht="12.75">
      <c r="E266" s="10"/>
      <c r="F266" s="10"/>
      <c r="G266" s="10"/>
      <c r="H266" s="10"/>
      <c r="I266" s="10"/>
      <c r="J266" s="10"/>
    </row>
    <row r="267" spans="2:10" ht="12.75">
      <c r="B267" s="31" t="s">
        <v>1180</v>
      </c>
      <c r="C267" s="31"/>
      <c r="D267" s="31"/>
      <c r="E267" s="33"/>
      <c r="F267" s="33"/>
      <c r="G267" s="33"/>
      <c r="H267" s="10"/>
      <c r="I267" s="10"/>
      <c r="J267" s="10"/>
    </row>
    <row r="268" spans="3:21" ht="12.75">
      <c r="C268" t="s">
        <v>566</v>
      </c>
      <c r="D268" t="s">
        <v>1489</v>
      </c>
      <c r="E268" s="10">
        <v>0</v>
      </c>
      <c r="F268" s="10">
        <v>0</v>
      </c>
      <c r="G268" s="10">
        <v>0</v>
      </c>
      <c r="H268" s="10"/>
      <c r="I268" s="10"/>
      <c r="J268" s="10"/>
      <c r="P268" s="10">
        <v>0</v>
      </c>
      <c r="Q268">
        <v>280</v>
      </c>
      <c r="R268">
        <v>1024</v>
      </c>
      <c r="S268">
        <v>1360</v>
      </c>
      <c r="T268">
        <v>3005</v>
      </c>
      <c r="U268">
        <v>4202</v>
      </c>
    </row>
    <row r="269" spans="3:21" ht="12.75">
      <c r="C269" t="s">
        <v>789</v>
      </c>
      <c r="D269" t="s">
        <v>1489</v>
      </c>
      <c r="E269" s="10">
        <v>674</v>
      </c>
      <c r="F269" s="10">
        <v>0</v>
      </c>
      <c r="G269" s="10">
        <v>0</v>
      </c>
      <c r="H269" s="10"/>
      <c r="I269" s="10"/>
      <c r="J269" s="10"/>
      <c r="P269" s="10">
        <v>8582</v>
      </c>
      <c r="Q269">
        <v>17995</v>
      </c>
      <c r="R269">
        <v>10394</v>
      </c>
      <c r="S269">
        <v>10237</v>
      </c>
      <c r="T269">
        <v>9788</v>
      </c>
      <c r="U269">
        <v>18232</v>
      </c>
    </row>
    <row r="270" spans="3:21" ht="12.75">
      <c r="C270" t="s">
        <v>1077</v>
      </c>
      <c r="D270" t="s">
        <v>1489</v>
      </c>
      <c r="E270" s="10">
        <v>0</v>
      </c>
      <c r="F270" s="10">
        <v>0</v>
      </c>
      <c r="G270" s="10">
        <v>0</v>
      </c>
      <c r="H270" s="10"/>
      <c r="I270" s="10"/>
      <c r="J270" s="10"/>
      <c r="P270" s="10">
        <v>0</v>
      </c>
      <c r="Q270">
        <v>0</v>
      </c>
      <c r="R270">
        <v>3248</v>
      </c>
      <c r="S270">
        <v>0</v>
      </c>
      <c r="T270">
        <v>0</v>
      </c>
      <c r="U270">
        <v>0</v>
      </c>
    </row>
    <row r="271" spans="3:21" ht="12.75">
      <c r="C271" t="s">
        <v>386</v>
      </c>
      <c r="D271" t="s">
        <v>1489</v>
      </c>
      <c r="E271" s="10">
        <v>0</v>
      </c>
      <c r="F271" s="10">
        <v>0</v>
      </c>
      <c r="G271" s="10">
        <v>0</v>
      </c>
      <c r="H271" s="10"/>
      <c r="I271" s="10"/>
      <c r="J271" s="10"/>
      <c r="P271" s="10">
        <v>0</v>
      </c>
      <c r="Q271">
        <v>0</v>
      </c>
      <c r="R271">
        <v>0</v>
      </c>
      <c r="S271">
        <v>456</v>
      </c>
      <c r="T271">
        <v>0</v>
      </c>
      <c r="U271">
        <v>864</v>
      </c>
    </row>
    <row r="272" spans="3:21" ht="12.75">
      <c r="C272" t="s">
        <v>86</v>
      </c>
      <c r="D272" t="s">
        <v>1489</v>
      </c>
      <c r="E272" s="10">
        <v>0</v>
      </c>
      <c r="F272" s="10">
        <v>0</v>
      </c>
      <c r="G272" s="10">
        <v>0</v>
      </c>
      <c r="H272" s="10"/>
      <c r="I272" s="10"/>
      <c r="J272" s="10"/>
      <c r="P272" s="10">
        <v>8262</v>
      </c>
      <c r="Q272">
        <v>17514</v>
      </c>
      <c r="R272">
        <v>2755</v>
      </c>
      <c r="S272">
        <v>10058</v>
      </c>
      <c r="T272">
        <v>24905</v>
      </c>
      <c r="U272">
        <v>23358</v>
      </c>
    </row>
    <row r="273" spans="3:21" ht="12.75">
      <c r="C273" t="s">
        <v>267</v>
      </c>
      <c r="D273" t="s">
        <v>1489</v>
      </c>
      <c r="E273" s="10">
        <v>0</v>
      </c>
      <c r="F273" s="10">
        <v>0</v>
      </c>
      <c r="G273" s="10">
        <v>0</v>
      </c>
      <c r="H273" s="10"/>
      <c r="I273" s="10"/>
      <c r="J273" s="10"/>
      <c r="P273" s="10">
        <v>0</v>
      </c>
      <c r="Q273">
        <v>0</v>
      </c>
      <c r="R273">
        <v>0</v>
      </c>
      <c r="S273">
        <v>0</v>
      </c>
      <c r="T273">
        <v>0</v>
      </c>
      <c r="U273">
        <v>0</v>
      </c>
    </row>
    <row r="274" spans="3:21" ht="12.75">
      <c r="C274" t="s">
        <v>710</v>
      </c>
      <c r="D274" t="s">
        <v>1489</v>
      </c>
      <c r="E274" s="10">
        <v>0</v>
      </c>
      <c r="F274" s="10">
        <v>0</v>
      </c>
      <c r="G274" s="10">
        <v>441</v>
      </c>
      <c r="H274" s="10"/>
      <c r="I274" s="10"/>
      <c r="J274" s="10"/>
      <c r="P274" s="10">
        <v>0</v>
      </c>
      <c r="Q274">
        <v>0</v>
      </c>
      <c r="R274">
        <v>0</v>
      </c>
      <c r="S274">
        <v>0</v>
      </c>
      <c r="T274">
        <v>0</v>
      </c>
      <c r="U274">
        <v>0</v>
      </c>
    </row>
    <row r="275" spans="3:21" ht="12.75">
      <c r="C275" t="s">
        <v>791</v>
      </c>
      <c r="D275" t="s">
        <v>1489</v>
      </c>
      <c r="E275" s="10">
        <v>929828</v>
      </c>
      <c r="F275" s="10">
        <v>832877</v>
      </c>
      <c r="G275" s="10">
        <v>715083</v>
      </c>
      <c r="H275" s="10"/>
      <c r="I275" s="10"/>
      <c r="J275" s="10"/>
      <c r="P275" s="10">
        <v>1243635</v>
      </c>
      <c r="Q275">
        <v>1445038</v>
      </c>
      <c r="R275">
        <v>1571063</v>
      </c>
      <c r="S275">
        <v>1706861</v>
      </c>
      <c r="T275">
        <v>1392947</v>
      </c>
      <c r="U275">
        <v>1012398</v>
      </c>
    </row>
    <row r="276" spans="3:21" ht="12.75">
      <c r="C276" t="s">
        <v>890</v>
      </c>
      <c r="D276" t="s">
        <v>1489</v>
      </c>
      <c r="E276" s="10">
        <v>749204</v>
      </c>
      <c r="F276" s="10">
        <v>721254</v>
      </c>
      <c r="G276" s="10">
        <v>717439</v>
      </c>
      <c r="H276" s="10"/>
      <c r="I276" s="10"/>
      <c r="J276" s="10"/>
      <c r="P276" s="10">
        <v>1018312</v>
      </c>
      <c r="Q276">
        <v>1214041</v>
      </c>
      <c r="R276">
        <v>1147147</v>
      </c>
      <c r="S276">
        <v>1155601</v>
      </c>
      <c r="T276">
        <v>941930</v>
      </c>
      <c r="U276">
        <v>694094</v>
      </c>
    </row>
    <row r="277" spans="3:21" ht="12.75">
      <c r="C277" t="s">
        <v>1505</v>
      </c>
      <c r="D277" t="s">
        <v>1489</v>
      </c>
      <c r="E277" s="10">
        <v>2143567</v>
      </c>
      <c r="F277" s="10">
        <v>2491592</v>
      </c>
      <c r="G277" s="10">
        <v>2316413</v>
      </c>
      <c r="H277" s="10"/>
      <c r="I277" s="10"/>
      <c r="J277" s="10"/>
      <c r="P277" s="10">
        <v>1496939</v>
      </c>
      <c r="Q277">
        <v>1749084</v>
      </c>
      <c r="R277">
        <v>1869463</v>
      </c>
      <c r="S277">
        <v>1754126</v>
      </c>
      <c r="T277">
        <v>1709303</v>
      </c>
      <c r="U277">
        <v>1600889</v>
      </c>
    </row>
    <row r="278" spans="3:21" ht="12.75">
      <c r="C278" t="s">
        <v>996</v>
      </c>
      <c r="D278" t="s">
        <v>1489</v>
      </c>
      <c r="E278" s="10">
        <v>5998</v>
      </c>
      <c r="F278" s="10">
        <v>5571</v>
      </c>
      <c r="G278" s="10">
        <v>7182</v>
      </c>
      <c r="H278" s="10"/>
      <c r="I278" s="10"/>
      <c r="J278" s="10"/>
      <c r="P278" s="10">
        <v>13744</v>
      </c>
      <c r="Q278">
        <v>19486</v>
      </c>
      <c r="R278">
        <v>17892</v>
      </c>
      <c r="S278">
        <v>26400</v>
      </c>
      <c r="T278">
        <v>22954</v>
      </c>
      <c r="U278">
        <v>18137</v>
      </c>
    </row>
    <row r="279" spans="3:21" ht="12.75">
      <c r="C279" t="s">
        <v>555</v>
      </c>
      <c r="D279" t="s">
        <v>1489</v>
      </c>
      <c r="E279" s="10">
        <v>134410</v>
      </c>
      <c r="F279" s="10">
        <v>188776</v>
      </c>
      <c r="G279" s="10">
        <v>165594</v>
      </c>
      <c r="H279" s="10"/>
      <c r="I279" s="10"/>
      <c r="J279" s="10"/>
      <c r="P279" s="10">
        <v>1421</v>
      </c>
      <c r="Q279">
        <v>2601</v>
      </c>
      <c r="R279">
        <v>1730</v>
      </c>
      <c r="S279">
        <v>1977</v>
      </c>
      <c r="T279">
        <v>5580</v>
      </c>
      <c r="U279">
        <v>3731</v>
      </c>
    </row>
    <row r="280" spans="3:21" ht="12.75">
      <c r="C280" t="s">
        <v>276</v>
      </c>
      <c r="D280" t="s">
        <v>1489</v>
      </c>
      <c r="E280" s="10">
        <v>2486</v>
      </c>
      <c r="F280" s="10">
        <v>0</v>
      </c>
      <c r="G280" s="10">
        <v>0</v>
      </c>
      <c r="H280" s="10"/>
      <c r="I280" s="10"/>
      <c r="J280" s="10"/>
      <c r="P280" s="10">
        <v>0</v>
      </c>
      <c r="Q280">
        <v>0</v>
      </c>
      <c r="R280">
        <v>640</v>
      </c>
      <c r="S280">
        <v>1266</v>
      </c>
      <c r="T280">
        <v>544</v>
      </c>
      <c r="U280">
        <v>0</v>
      </c>
    </row>
    <row r="281" spans="3:21" ht="12.75">
      <c r="C281" t="s">
        <v>582</v>
      </c>
      <c r="D281" t="s">
        <v>1489</v>
      </c>
      <c r="E281" s="10">
        <v>0</v>
      </c>
      <c r="F281" s="10">
        <v>3330</v>
      </c>
      <c r="G281" s="10">
        <v>0</v>
      </c>
      <c r="H281" s="10"/>
      <c r="I281" s="10"/>
      <c r="J281" s="10"/>
      <c r="P281" s="10">
        <v>10015</v>
      </c>
      <c r="Q281">
        <v>8788</v>
      </c>
      <c r="R281">
        <v>9809</v>
      </c>
      <c r="S281">
        <v>12036</v>
      </c>
      <c r="T281">
        <v>3558</v>
      </c>
      <c r="U281">
        <v>5343</v>
      </c>
    </row>
    <row r="282" spans="3:21" ht="12.75">
      <c r="C282" t="s">
        <v>769</v>
      </c>
      <c r="D282" t="s">
        <v>1489</v>
      </c>
      <c r="E282" s="10">
        <v>1585216</v>
      </c>
      <c r="F282" s="10">
        <v>1656475</v>
      </c>
      <c r="G282" s="10">
        <v>1354646</v>
      </c>
      <c r="H282" s="10"/>
      <c r="I282" s="10"/>
      <c r="J282" s="10"/>
      <c r="P282" s="10">
        <v>2258495</v>
      </c>
      <c r="Q282">
        <v>2105197</v>
      </c>
      <c r="R282">
        <v>2187144</v>
      </c>
      <c r="S282">
        <v>1917764</v>
      </c>
      <c r="T282">
        <v>1949563</v>
      </c>
      <c r="U282">
        <v>1869180</v>
      </c>
    </row>
    <row r="283" spans="3:21" ht="12.75">
      <c r="C283" t="s">
        <v>1483</v>
      </c>
      <c r="D283" t="s">
        <v>1489</v>
      </c>
      <c r="E283" s="10">
        <v>2284099</v>
      </c>
      <c r="F283" s="10">
        <v>1746517</v>
      </c>
      <c r="G283" s="10">
        <v>1664990</v>
      </c>
      <c r="H283" s="10"/>
      <c r="I283" s="10"/>
      <c r="J283" s="10"/>
      <c r="P283" s="10">
        <v>1261130</v>
      </c>
      <c r="Q283">
        <v>1081821</v>
      </c>
      <c r="R283">
        <v>759359</v>
      </c>
      <c r="S283">
        <v>1005517</v>
      </c>
      <c r="T283">
        <v>412735</v>
      </c>
      <c r="U283">
        <v>763362</v>
      </c>
    </row>
    <row r="284" spans="3:21" ht="12.75">
      <c r="C284" t="s">
        <v>983</v>
      </c>
      <c r="D284" t="s">
        <v>1489</v>
      </c>
      <c r="E284" s="10">
        <v>1572582</v>
      </c>
      <c r="F284" s="10">
        <v>1709965</v>
      </c>
      <c r="G284" s="10">
        <v>1107872</v>
      </c>
      <c r="H284" s="10"/>
      <c r="I284" s="10"/>
      <c r="J284" s="10"/>
      <c r="P284" s="10">
        <v>1794005</v>
      </c>
      <c r="Q284">
        <v>1804943</v>
      </c>
      <c r="R284">
        <v>1524599</v>
      </c>
      <c r="S284">
        <v>1236127</v>
      </c>
      <c r="T284">
        <v>1317359</v>
      </c>
      <c r="U284">
        <v>1331272</v>
      </c>
    </row>
    <row r="285" spans="3:21" ht="12.75">
      <c r="C285" t="s">
        <v>1022</v>
      </c>
      <c r="D285" t="s">
        <v>1489</v>
      </c>
      <c r="E285" s="10">
        <v>209433</v>
      </c>
      <c r="F285" s="10">
        <v>109179</v>
      </c>
      <c r="G285" s="10">
        <v>167807</v>
      </c>
      <c r="H285" s="10"/>
      <c r="I285" s="10"/>
      <c r="J285" s="10"/>
      <c r="P285" s="10">
        <v>153884</v>
      </c>
      <c r="Q285">
        <v>155729</v>
      </c>
      <c r="R285">
        <v>129769</v>
      </c>
      <c r="S285">
        <v>103671</v>
      </c>
      <c r="T285">
        <v>46965</v>
      </c>
      <c r="U285">
        <v>58883</v>
      </c>
    </row>
    <row r="286" spans="3:21" ht="12.75">
      <c r="C286" t="s">
        <v>1467</v>
      </c>
      <c r="D286" t="s">
        <v>1489</v>
      </c>
      <c r="E286" s="10">
        <v>2199815</v>
      </c>
      <c r="F286" s="10">
        <v>2252685</v>
      </c>
      <c r="G286" s="10">
        <v>2111596</v>
      </c>
      <c r="H286" s="10"/>
      <c r="I286" s="10"/>
      <c r="J286" s="10"/>
      <c r="P286" s="10">
        <v>3128340</v>
      </c>
      <c r="Q286">
        <v>2577271</v>
      </c>
      <c r="R286">
        <v>2769411</v>
      </c>
      <c r="S286">
        <v>2633963</v>
      </c>
      <c r="T286">
        <v>2529886</v>
      </c>
      <c r="U286">
        <v>2438748</v>
      </c>
    </row>
    <row r="287" spans="4:21" ht="12.75">
      <c r="D287" t="s">
        <v>1375</v>
      </c>
      <c r="E287" s="12">
        <f>SUM(E268:E286)</f>
        <v>11817312</v>
      </c>
      <c r="F287" s="12">
        <f>SUM(F268:F286)</f>
        <v>11718221</v>
      </c>
      <c r="G287" s="12">
        <f>SUM(G268:G286)</f>
        <v>10329063</v>
      </c>
      <c r="H287" s="10"/>
      <c r="I287" s="10"/>
      <c r="J287" s="10"/>
      <c r="P287" s="12">
        <f aca="true" t="shared" si="50" ref="P287:U287">SUM(P268:P286)</f>
        <v>12396764</v>
      </c>
      <c r="Q287" s="12">
        <f t="shared" si="50"/>
        <v>12199788</v>
      </c>
      <c r="R287" s="12">
        <f t="shared" si="50"/>
        <v>12005447</v>
      </c>
      <c r="S287" s="12">
        <f t="shared" si="50"/>
        <v>11577420</v>
      </c>
      <c r="T287" s="12">
        <f t="shared" si="50"/>
        <v>10371022</v>
      </c>
      <c r="U287" s="12">
        <f t="shared" si="50"/>
        <v>9842693</v>
      </c>
    </row>
    <row r="288" spans="5:10" ht="12.75">
      <c r="E288" s="10"/>
      <c r="F288" s="10"/>
      <c r="G288" s="10"/>
      <c r="H288" s="10"/>
      <c r="I288" s="10"/>
      <c r="J288" s="10"/>
    </row>
    <row r="289" spans="2:10" ht="12.75">
      <c r="B289" s="31" t="s">
        <v>1188</v>
      </c>
      <c r="C289" s="31"/>
      <c r="D289" s="31"/>
      <c r="E289" s="33"/>
      <c r="F289" s="33"/>
      <c r="G289" s="33"/>
      <c r="H289" s="10"/>
      <c r="I289" s="10"/>
      <c r="J289" s="10"/>
    </row>
    <row r="290" spans="3:21" ht="12.75">
      <c r="C290" t="s">
        <v>155</v>
      </c>
      <c r="D290" t="s">
        <v>1489</v>
      </c>
      <c r="E290" s="10">
        <v>1086231</v>
      </c>
      <c r="F290" s="10">
        <v>840168</v>
      </c>
      <c r="G290" s="10">
        <v>768524</v>
      </c>
      <c r="H290" s="10"/>
      <c r="I290" s="10"/>
      <c r="J290" s="10"/>
      <c r="P290" s="10">
        <v>1628214</v>
      </c>
      <c r="Q290">
        <v>1615215</v>
      </c>
      <c r="R290">
        <v>1356812</v>
      </c>
      <c r="S290">
        <v>1352898</v>
      </c>
      <c r="T290">
        <v>1268456</v>
      </c>
      <c r="U290">
        <v>1326656</v>
      </c>
    </row>
    <row r="291" spans="3:21" ht="12.75">
      <c r="C291" t="s">
        <v>712</v>
      </c>
      <c r="D291" t="s">
        <v>1489</v>
      </c>
      <c r="E291" s="10">
        <v>1301717</v>
      </c>
      <c r="F291" s="10">
        <v>1284387</v>
      </c>
      <c r="G291" s="10">
        <v>1116516</v>
      </c>
      <c r="H291" s="10"/>
      <c r="I291" s="10"/>
      <c r="J291" s="10"/>
      <c r="P291" s="10">
        <v>2332080</v>
      </c>
      <c r="Q291">
        <v>1855337</v>
      </c>
      <c r="R291">
        <v>1962841</v>
      </c>
      <c r="S291">
        <v>2109091</v>
      </c>
      <c r="T291">
        <v>1969375</v>
      </c>
      <c r="U291">
        <v>1899823</v>
      </c>
    </row>
    <row r="292" spans="3:21" ht="12.75">
      <c r="C292" t="s">
        <v>534</v>
      </c>
      <c r="D292" t="s">
        <v>1489</v>
      </c>
      <c r="E292" s="10">
        <v>0</v>
      </c>
      <c r="F292" s="10">
        <v>686</v>
      </c>
      <c r="G292" s="10">
        <v>0</v>
      </c>
      <c r="H292" s="10"/>
      <c r="I292" s="10"/>
      <c r="J292" s="10"/>
      <c r="P292" s="10">
        <v>0</v>
      </c>
      <c r="Q292">
        <v>482</v>
      </c>
      <c r="R292">
        <v>4428</v>
      </c>
      <c r="S292">
        <v>3335</v>
      </c>
      <c r="T292">
        <v>0</v>
      </c>
      <c r="U292">
        <v>0</v>
      </c>
    </row>
    <row r="293" spans="3:21" ht="12.75">
      <c r="C293" t="s">
        <v>1372</v>
      </c>
      <c r="D293" t="s">
        <v>1489</v>
      </c>
      <c r="E293" s="10">
        <v>1725261</v>
      </c>
      <c r="F293" s="10">
        <v>1646104</v>
      </c>
      <c r="G293" s="10">
        <v>1220308</v>
      </c>
      <c r="H293" s="10"/>
      <c r="I293" s="10"/>
      <c r="J293" s="10"/>
      <c r="P293" s="10">
        <v>99195</v>
      </c>
      <c r="Q293">
        <v>80285</v>
      </c>
      <c r="R293">
        <v>54013</v>
      </c>
      <c r="S293">
        <v>84573</v>
      </c>
      <c r="T293">
        <v>86701</v>
      </c>
      <c r="U293">
        <v>80125</v>
      </c>
    </row>
    <row r="294" spans="3:21" ht="12.75">
      <c r="C294" t="s">
        <v>485</v>
      </c>
      <c r="D294" t="s">
        <v>1489</v>
      </c>
      <c r="E294" s="10">
        <v>172311</v>
      </c>
      <c r="F294" s="10">
        <v>219443</v>
      </c>
      <c r="G294" s="10">
        <v>201335</v>
      </c>
      <c r="H294" s="10"/>
      <c r="I294" s="10"/>
      <c r="J294" s="10"/>
      <c r="P294" s="10">
        <v>6740</v>
      </c>
      <c r="Q294">
        <v>14772</v>
      </c>
      <c r="R294">
        <v>44142</v>
      </c>
      <c r="S294">
        <v>15187</v>
      </c>
      <c r="T294">
        <v>15714</v>
      </c>
      <c r="U294">
        <v>5557</v>
      </c>
    </row>
    <row r="295" spans="4:21" ht="12.75">
      <c r="D295" t="s">
        <v>1375</v>
      </c>
      <c r="E295" s="12">
        <f>SUM(E290:E294)</f>
        <v>4285520</v>
      </c>
      <c r="F295" s="12">
        <f>SUM(F290:F294)</f>
        <v>3990788</v>
      </c>
      <c r="G295" s="12">
        <f>SUM(G290:G294)</f>
        <v>3306683</v>
      </c>
      <c r="H295" s="10"/>
      <c r="I295" s="10"/>
      <c r="J295" s="10"/>
      <c r="P295" s="12">
        <f aca="true" t="shared" si="51" ref="P295:U295">SUM(P290:P294)</f>
        <v>4066229</v>
      </c>
      <c r="Q295" s="12">
        <f t="shared" si="51"/>
        <v>3566091</v>
      </c>
      <c r="R295" s="12">
        <f t="shared" si="51"/>
        <v>3422236</v>
      </c>
      <c r="S295" s="12">
        <f t="shared" si="51"/>
        <v>3565084</v>
      </c>
      <c r="T295" s="12">
        <f t="shared" si="51"/>
        <v>3340246</v>
      </c>
      <c r="U295" s="12">
        <f t="shared" si="51"/>
        <v>3312161</v>
      </c>
    </row>
    <row r="296" spans="5:10" ht="12.75">
      <c r="E296" s="10"/>
      <c r="F296" s="10"/>
      <c r="G296" s="10"/>
      <c r="H296" s="10"/>
      <c r="I296" s="10"/>
      <c r="J296" s="10"/>
    </row>
    <row r="297" spans="2:10" ht="12.75">
      <c r="B297" s="31" t="s">
        <v>1200</v>
      </c>
      <c r="C297" s="31"/>
      <c r="D297" s="31"/>
      <c r="E297" s="33"/>
      <c r="F297" s="33"/>
      <c r="G297" s="33"/>
      <c r="H297" s="10"/>
      <c r="I297" s="10"/>
      <c r="J297" s="10"/>
    </row>
    <row r="298" spans="3:21" ht="12.75">
      <c r="C298" t="s">
        <v>731</v>
      </c>
      <c r="D298" t="s">
        <v>1489</v>
      </c>
      <c r="E298" s="10">
        <v>35900721</v>
      </c>
      <c r="F298" s="10">
        <v>35747569</v>
      </c>
      <c r="G298" s="10">
        <v>32115901</v>
      </c>
      <c r="H298" s="10"/>
      <c r="I298" s="10"/>
      <c r="J298" s="10"/>
      <c r="P298" s="10">
        <v>55503586</v>
      </c>
      <c r="Q298">
        <v>50905056</v>
      </c>
      <c r="R298">
        <v>51535199</v>
      </c>
      <c r="S298">
        <v>51475599</v>
      </c>
      <c r="T298">
        <v>49003951</v>
      </c>
      <c r="U298">
        <v>54455111</v>
      </c>
    </row>
    <row r="299" spans="3:16" ht="12.75">
      <c r="C299" t="s">
        <v>734</v>
      </c>
      <c r="D299" t="s">
        <v>1489</v>
      </c>
      <c r="E299" s="10">
        <v>55379</v>
      </c>
      <c r="F299" s="10">
        <v>137278</v>
      </c>
      <c r="G299" s="10">
        <v>36518</v>
      </c>
      <c r="H299" s="10"/>
      <c r="I299" s="10"/>
      <c r="J299" s="10"/>
      <c r="P299" s="10">
        <v>604866</v>
      </c>
    </row>
    <row r="300" spans="3:21" ht="12.75">
      <c r="C300" t="s">
        <v>813</v>
      </c>
      <c r="D300" t="s">
        <v>1489</v>
      </c>
      <c r="E300" s="10">
        <v>0</v>
      </c>
      <c r="F300" s="10">
        <v>0</v>
      </c>
      <c r="G300" s="10">
        <v>81</v>
      </c>
      <c r="H300" s="10"/>
      <c r="I300" s="10"/>
      <c r="J300" s="10"/>
      <c r="P300" s="10">
        <v>0</v>
      </c>
      <c r="Q300">
        <v>0</v>
      </c>
      <c r="R300">
        <v>0</v>
      </c>
      <c r="S300">
        <v>0</v>
      </c>
      <c r="T300">
        <v>0</v>
      </c>
      <c r="U300">
        <v>201</v>
      </c>
    </row>
    <row r="301" spans="4:21" ht="12.75">
      <c r="D301" t="s">
        <v>1375</v>
      </c>
      <c r="E301" s="12">
        <f>SUM(E298:E300)</f>
        <v>35956100</v>
      </c>
      <c r="F301" s="12">
        <f>SUM(F298:F300)</f>
        <v>35884847</v>
      </c>
      <c r="G301" s="12">
        <f>SUM(G298:G300)</f>
        <v>32152500</v>
      </c>
      <c r="H301" s="10"/>
      <c r="I301" s="10"/>
      <c r="J301" s="10"/>
      <c r="P301" s="12">
        <f aca="true" t="shared" si="52" ref="P301:U301">SUM(P298:P300)</f>
        <v>56108452</v>
      </c>
      <c r="Q301" s="12">
        <f t="shared" si="52"/>
        <v>50905056</v>
      </c>
      <c r="R301" s="12">
        <f t="shared" si="52"/>
        <v>51535199</v>
      </c>
      <c r="S301" s="12">
        <f t="shared" si="52"/>
        <v>51475599</v>
      </c>
      <c r="T301" s="12">
        <f t="shared" si="52"/>
        <v>49003951</v>
      </c>
      <c r="U301" s="12">
        <f t="shared" si="52"/>
        <v>54455312</v>
      </c>
    </row>
    <row r="302" spans="5:10" ht="12.75">
      <c r="E302" s="10"/>
      <c r="F302" s="10"/>
      <c r="G302" s="10"/>
      <c r="H302" s="10"/>
      <c r="I302" s="10"/>
      <c r="J302" s="10"/>
    </row>
    <row r="303" spans="2:10" ht="12.75">
      <c r="B303" s="31" t="s">
        <v>1208</v>
      </c>
      <c r="C303" s="31"/>
      <c r="D303" s="31"/>
      <c r="E303" s="33"/>
      <c r="F303" s="33"/>
      <c r="G303" s="33"/>
      <c r="H303" s="10"/>
      <c r="I303" s="10"/>
      <c r="J303" s="10"/>
    </row>
    <row r="304" spans="3:21" ht="12.75">
      <c r="C304" t="s">
        <v>541</v>
      </c>
      <c r="D304" t="s">
        <v>1489</v>
      </c>
      <c r="E304" s="10">
        <v>3011979</v>
      </c>
      <c r="F304" s="10">
        <v>3011024</v>
      </c>
      <c r="G304" s="10">
        <v>3553174</v>
      </c>
      <c r="H304" s="10"/>
      <c r="I304" s="10"/>
      <c r="J304" s="10"/>
      <c r="P304">
        <v>5844335</v>
      </c>
      <c r="Q304">
        <v>4346887</v>
      </c>
      <c r="R304">
        <v>7478387</v>
      </c>
      <c r="S304">
        <v>7509097</v>
      </c>
      <c r="T304">
        <v>5829792</v>
      </c>
      <c r="U304">
        <v>5691950</v>
      </c>
    </row>
    <row r="305" spans="3:21" ht="12.75">
      <c r="C305" t="s">
        <v>727</v>
      </c>
      <c r="D305" t="s">
        <v>1489</v>
      </c>
      <c r="E305" s="10">
        <v>31461</v>
      </c>
      <c r="F305" s="10">
        <v>26038</v>
      </c>
      <c r="G305" s="10">
        <v>16098</v>
      </c>
      <c r="H305" s="10"/>
      <c r="I305" s="10"/>
      <c r="J305" s="10"/>
      <c r="P305">
        <v>22596</v>
      </c>
      <c r="Q305">
        <v>31236</v>
      </c>
      <c r="R305">
        <v>45466</v>
      </c>
      <c r="S305">
        <v>43888</v>
      </c>
      <c r="T305">
        <v>3357</v>
      </c>
      <c r="U305">
        <v>307</v>
      </c>
    </row>
    <row r="306" spans="3:21" ht="12.75">
      <c r="C306" t="s">
        <v>334</v>
      </c>
      <c r="D306" t="s">
        <v>1489</v>
      </c>
      <c r="E306" s="10">
        <v>550711</v>
      </c>
      <c r="F306" s="10">
        <v>598756</v>
      </c>
      <c r="G306" s="10">
        <v>632588</v>
      </c>
      <c r="H306" s="10"/>
      <c r="I306" s="10"/>
      <c r="J306" s="10"/>
      <c r="P306">
        <v>335893</v>
      </c>
      <c r="Q306">
        <v>223883</v>
      </c>
      <c r="R306">
        <v>202663</v>
      </c>
      <c r="S306">
        <v>280609</v>
      </c>
      <c r="T306">
        <v>266729</v>
      </c>
      <c r="U306">
        <v>277979</v>
      </c>
    </row>
    <row r="307" spans="3:21" ht="12.75">
      <c r="C307" t="s">
        <v>1100</v>
      </c>
      <c r="D307" t="s">
        <v>1489</v>
      </c>
      <c r="E307" s="10">
        <v>236734</v>
      </c>
      <c r="F307" s="10">
        <v>196287</v>
      </c>
      <c r="G307" s="10">
        <v>94282</v>
      </c>
      <c r="H307" s="10"/>
      <c r="I307" s="10"/>
      <c r="J307" s="10"/>
      <c r="P307">
        <v>288503</v>
      </c>
      <c r="Q307">
        <v>275196</v>
      </c>
      <c r="R307">
        <v>176826</v>
      </c>
      <c r="S307">
        <v>218887</v>
      </c>
      <c r="T307">
        <v>226818</v>
      </c>
      <c r="U307">
        <v>205995</v>
      </c>
    </row>
    <row r="308" spans="3:21" ht="12.75">
      <c r="C308" t="s">
        <v>695</v>
      </c>
      <c r="D308" t="s">
        <v>1489</v>
      </c>
      <c r="E308" s="10">
        <v>51546</v>
      </c>
      <c r="F308" s="10">
        <v>51743</v>
      </c>
      <c r="G308" s="10">
        <v>31056</v>
      </c>
      <c r="H308" s="10"/>
      <c r="I308" s="10"/>
      <c r="J308" s="10"/>
      <c r="P308">
        <v>72305</v>
      </c>
      <c r="Q308">
        <v>98484</v>
      </c>
      <c r="R308">
        <v>100771</v>
      </c>
      <c r="S308">
        <v>131840</v>
      </c>
      <c r="T308">
        <v>81996</v>
      </c>
      <c r="U308">
        <v>72519</v>
      </c>
    </row>
    <row r="309" spans="3:21" ht="12.75">
      <c r="C309" t="s">
        <v>658</v>
      </c>
      <c r="D309" t="s">
        <v>1489</v>
      </c>
      <c r="E309" s="10">
        <v>3028933</v>
      </c>
      <c r="F309" s="10">
        <v>2562017</v>
      </c>
      <c r="G309" s="10">
        <v>2171847</v>
      </c>
      <c r="H309" s="10"/>
      <c r="I309" s="10"/>
      <c r="J309" s="10"/>
      <c r="P309">
        <v>4402330</v>
      </c>
      <c r="Q309">
        <v>4753481</v>
      </c>
      <c r="R309">
        <v>4552053</v>
      </c>
      <c r="S309">
        <v>4759101</v>
      </c>
      <c r="T309">
        <v>4342612</v>
      </c>
      <c r="U309">
        <v>4822522</v>
      </c>
    </row>
    <row r="310" spans="3:21" ht="12.75">
      <c r="C310" t="s">
        <v>164</v>
      </c>
      <c r="E310" s="10"/>
      <c r="F310" s="10"/>
      <c r="G310" s="10"/>
      <c r="H310" s="10"/>
      <c r="I310" s="10"/>
      <c r="J310" s="10"/>
      <c r="Q310">
        <v>0</v>
      </c>
      <c r="R310">
        <v>272</v>
      </c>
      <c r="S310">
        <v>299</v>
      </c>
      <c r="T310">
        <v>5848</v>
      </c>
      <c r="U310">
        <v>11959</v>
      </c>
    </row>
    <row r="311" spans="4:21" ht="12.75">
      <c r="D311" t="s">
        <v>1375</v>
      </c>
      <c r="E311" s="12">
        <f>SUM(E304:E309)</f>
        <v>6911364</v>
      </c>
      <c r="F311" s="12">
        <f>SUM(F304:F309)</f>
        <v>6445865</v>
      </c>
      <c r="G311" s="12">
        <f>SUM(G304:G309)</f>
        <v>6499045</v>
      </c>
      <c r="H311" s="10"/>
      <c r="I311" s="10"/>
      <c r="J311" s="10"/>
      <c r="P311" s="12">
        <f aca="true" t="shared" si="53" ref="P311:U311">SUM(P304:P310)</f>
        <v>10965962</v>
      </c>
      <c r="Q311" s="12">
        <f t="shared" si="53"/>
        <v>9729167</v>
      </c>
      <c r="R311" s="12">
        <f t="shared" si="53"/>
        <v>12556438</v>
      </c>
      <c r="S311" s="12">
        <f t="shared" si="53"/>
        <v>12943721</v>
      </c>
      <c r="T311" s="12">
        <f t="shared" si="53"/>
        <v>10757152</v>
      </c>
      <c r="U311" s="12">
        <f t="shared" si="53"/>
        <v>11083231</v>
      </c>
    </row>
    <row r="312" spans="5:10" ht="12.75">
      <c r="E312" s="10"/>
      <c r="F312" s="10"/>
      <c r="G312" s="10"/>
      <c r="H312" s="10"/>
      <c r="I312" s="10"/>
      <c r="J312" s="10"/>
    </row>
    <row r="313" spans="2:10" ht="12.75">
      <c r="B313" s="31" t="s">
        <v>1215</v>
      </c>
      <c r="C313" s="31"/>
      <c r="D313" s="31"/>
      <c r="E313" s="33"/>
      <c r="F313" s="33"/>
      <c r="G313" s="33"/>
      <c r="H313" s="10"/>
      <c r="I313" s="10"/>
      <c r="J313" s="10"/>
    </row>
    <row r="314" spans="3:21" ht="12.75">
      <c r="C314" t="s">
        <v>719</v>
      </c>
      <c r="D314" t="s">
        <v>1489</v>
      </c>
      <c r="E314" s="10">
        <v>316794</v>
      </c>
      <c r="F314" s="10">
        <v>284642</v>
      </c>
      <c r="G314" s="10">
        <v>267392</v>
      </c>
      <c r="H314" s="10"/>
      <c r="I314" s="10"/>
      <c r="J314" s="10"/>
      <c r="P314">
        <v>479533</v>
      </c>
      <c r="Q314">
        <v>407650</v>
      </c>
      <c r="R314">
        <v>401953</v>
      </c>
      <c r="S314">
        <v>513704</v>
      </c>
      <c r="T314">
        <v>400737</v>
      </c>
      <c r="U314">
        <v>421592</v>
      </c>
    </row>
    <row r="315" spans="3:21" ht="12.75">
      <c r="C315" t="s">
        <v>269</v>
      </c>
      <c r="D315" t="s">
        <v>1489</v>
      </c>
      <c r="E315" s="10">
        <v>24073</v>
      </c>
      <c r="F315" s="10">
        <v>19292</v>
      </c>
      <c r="G315" s="10">
        <v>19234</v>
      </c>
      <c r="H315" s="10"/>
      <c r="I315" s="10"/>
      <c r="J315" s="10"/>
      <c r="P315">
        <v>35759</v>
      </c>
      <c r="Q315">
        <v>46750</v>
      </c>
      <c r="R315">
        <v>52884</v>
      </c>
      <c r="S315">
        <v>45701</v>
      </c>
      <c r="T315">
        <v>31766</v>
      </c>
      <c r="U315">
        <v>33897</v>
      </c>
    </row>
    <row r="316" spans="3:21" ht="12.75">
      <c r="C316" t="s">
        <v>125</v>
      </c>
      <c r="D316" t="s">
        <v>1489</v>
      </c>
      <c r="E316" s="10">
        <v>18178</v>
      </c>
      <c r="F316" s="10">
        <v>21197</v>
      </c>
      <c r="G316" s="10">
        <v>19234</v>
      </c>
      <c r="H316" s="10"/>
      <c r="I316" s="10"/>
      <c r="J316" s="10"/>
      <c r="P316">
        <v>26750</v>
      </c>
      <c r="Q316">
        <v>22596</v>
      </c>
      <c r="R316">
        <v>28469</v>
      </c>
      <c r="S316">
        <v>19846</v>
      </c>
      <c r="T316">
        <v>26988</v>
      </c>
      <c r="U316">
        <v>14185</v>
      </c>
    </row>
    <row r="317" spans="3:21" ht="12.75">
      <c r="C317" t="s">
        <v>691</v>
      </c>
      <c r="D317" t="s">
        <v>1489</v>
      </c>
      <c r="E317" s="10">
        <v>613511</v>
      </c>
      <c r="F317" s="10">
        <v>480594</v>
      </c>
      <c r="G317" s="10">
        <v>250767</v>
      </c>
      <c r="H317" s="10"/>
      <c r="I317" s="10"/>
      <c r="J317" s="10"/>
      <c r="P317">
        <v>453978</v>
      </c>
      <c r="Q317">
        <v>289438</v>
      </c>
      <c r="R317">
        <v>312109</v>
      </c>
      <c r="S317">
        <v>294045</v>
      </c>
      <c r="T317">
        <v>191094</v>
      </c>
      <c r="U317">
        <v>146369</v>
      </c>
    </row>
    <row r="318" spans="3:21" ht="12.75">
      <c r="C318" t="s">
        <v>65</v>
      </c>
      <c r="D318" t="s">
        <v>1489</v>
      </c>
      <c r="E318" s="10">
        <v>0</v>
      </c>
      <c r="F318" s="10">
        <v>0</v>
      </c>
      <c r="G318" s="10">
        <v>0</v>
      </c>
      <c r="H318" s="10"/>
      <c r="I318" s="10"/>
      <c r="J318" s="10"/>
      <c r="P318">
        <v>386</v>
      </c>
      <c r="Q318">
        <v>1307</v>
      </c>
      <c r="R318">
        <v>701</v>
      </c>
      <c r="S318">
        <v>5214</v>
      </c>
      <c r="T318">
        <v>3605</v>
      </c>
      <c r="U318">
        <v>4653</v>
      </c>
    </row>
    <row r="319" spans="3:21" ht="12.75">
      <c r="C319" t="s">
        <v>1078</v>
      </c>
      <c r="D319" t="s">
        <v>1489</v>
      </c>
      <c r="E319" s="10">
        <v>57239</v>
      </c>
      <c r="F319" s="10">
        <v>58130</v>
      </c>
      <c r="G319" s="10">
        <v>64615</v>
      </c>
      <c r="H319" s="10"/>
      <c r="I319" s="10"/>
      <c r="J319" s="10"/>
      <c r="P319">
        <v>64368</v>
      </c>
      <c r="Q319">
        <v>52372</v>
      </c>
      <c r="R319">
        <v>39732</v>
      </c>
      <c r="S319">
        <v>41621</v>
      </c>
      <c r="T319">
        <v>34979</v>
      </c>
      <c r="U319">
        <v>36650</v>
      </c>
    </row>
    <row r="320" spans="3:21" ht="12.75">
      <c r="C320" t="s">
        <v>632</v>
      </c>
      <c r="D320" t="s">
        <v>1489</v>
      </c>
      <c r="E320" s="10">
        <v>22680</v>
      </c>
      <c r="F320" s="10">
        <v>29208</v>
      </c>
      <c r="G320" s="10">
        <v>21954</v>
      </c>
      <c r="H320" s="10"/>
      <c r="I320" s="10"/>
      <c r="J320" s="10"/>
      <c r="P320">
        <v>62407</v>
      </c>
      <c r="Q320">
        <v>59326</v>
      </c>
      <c r="R320">
        <v>54079</v>
      </c>
      <c r="S320">
        <v>52091</v>
      </c>
      <c r="T320">
        <v>41422</v>
      </c>
      <c r="U320">
        <v>37496</v>
      </c>
    </row>
    <row r="321" spans="3:21" ht="12.75">
      <c r="C321" t="s">
        <v>83</v>
      </c>
      <c r="D321" t="s">
        <v>1489</v>
      </c>
      <c r="E321" s="10">
        <v>8080</v>
      </c>
      <c r="F321" s="10">
        <v>2818</v>
      </c>
      <c r="G321" s="10">
        <v>379</v>
      </c>
      <c r="H321" s="10"/>
      <c r="I321" s="10"/>
      <c r="J321" s="10"/>
      <c r="P321">
        <v>108</v>
      </c>
      <c r="Q321">
        <v>405</v>
      </c>
      <c r="R321">
        <v>0</v>
      </c>
      <c r="S321">
        <v>2255</v>
      </c>
      <c r="T321">
        <v>4183</v>
      </c>
      <c r="U321">
        <v>2962</v>
      </c>
    </row>
    <row r="322" spans="3:21" ht="12.75">
      <c r="C322" t="s">
        <v>778</v>
      </c>
      <c r="D322" t="s">
        <v>1489</v>
      </c>
      <c r="E322" s="10">
        <v>45859</v>
      </c>
      <c r="F322" s="10">
        <v>41735</v>
      </c>
      <c r="G322" s="10">
        <v>41103</v>
      </c>
      <c r="H322" s="10"/>
      <c r="I322" s="10"/>
      <c r="J322" s="10"/>
      <c r="P322">
        <v>96455</v>
      </c>
      <c r="Q322">
        <v>102508</v>
      </c>
      <c r="R322">
        <v>108821</v>
      </c>
      <c r="S322">
        <v>103544</v>
      </c>
      <c r="T322">
        <v>82223</v>
      </c>
      <c r="U322">
        <v>90081</v>
      </c>
    </row>
    <row r="323" spans="3:21" ht="12.75">
      <c r="C323" t="s">
        <v>132</v>
      </c>
      <c r="D323" t="s">
        <v>1489</v>
      </c>
      <c r="E323" s="10">
        <v>3092</v>
      </c>
      <c r="F323" s="10">
        <v>3628</v>
      </c>
      <c r="G323" s="10">
        <v>2637</v>
      </c>
      <c r="H323" s="10"/>
      <c r="I323" s="10"/>
      <c r="J323" s="10"/>
      <c r="P323">
        <v>1158</v>
      </c>
      <c r="Q323">
        <v>1499</v>
      </c>
      <c r="R323">
        <v>1868</v>
      </c>
      <c r="S323">
        <v>2090</v>
      </c>
      <c r="T323">
        <v>1092</v>
      </c>
      <c r="U323">
        <v>1929</v>
      </c>
    </row>
    <row r="324" spans="3:21" ht="12.75">
      <c r="C324" t="s">
        <v>141</v>
      </c>
      <c r="D324" t="s">
        <v>1489</v>
      </c>
      <c r="E324" s="10">
        <v>41826</v>
      </c>
      <c r="F324" s="10">
        <v>28791</v>
      </c>
      <c r="G324" s="10">
        <v>29554</v>
      </c>
      <c r="H324" s="10"/>
      <c r="I324" s="10"/>
      <c r="J324" s="10"/>
      <c r="P324">
        <v>62528</v>
      </c>
      <c r="Q324">
        <v>91529</v>
      </c>
      <c r="R324">
        <v>77412</v>
      </c>
      <c r="S324">
        <v>65795</v>
      </c>
      <c r="T324">
        <v>85560</v>
      </c>
      <c r="U324">
        <v>59437</v>
      </c>
    </row>
    <row r="325" spans="3:21" ht="12.75">
      <c r="C325" t="s">
        <v>1510</v>
      </c>
      <c r="D325" t="s">
        <v>1489</v>
      </c>
      <c r="E325" s="10">
        <v>0</v>
      </c>
      <c r="F325" s="10">
        <v>576</v>
      </c>
      <c r="G325" s="10">
        <v>1275</v>
      </c>
      <c r="H325" s="10"/>
      <c r="I325" s="10"/>
      <c r="J325" s="10"/>
      <c r="P325">
        <v>0</v>
      </c>
      <c r="Q325">
        <v>0</v>
      </c>
      <c r="R325">
        <v>0</v>
      </c>
      <c r="S325">
        <v>48</v>
      </c>
      <c r="T325">
        <v>260</v>
      </c>
      <c r="U325">
        <v>1870</v>
      </c>
    </row>
    <row r="326" spans="3:21" ht="12.75">
      <c r="C326" t="s">
        <v>1470</v>
      </c>
      <c r="D326" t="s">
        <v>1489</v>
      </c>
      <c r="E326" s="10">
        <v>1660</v>
      </c>
      <c r="F326" s="10">
        <v>4335</v>
      </c>
      <c r="G326" s="10">
        <v>2722</v>
      </c>
      <c r="H326" s="10"/>
      <c r="I326" s="10"/>
      <c r="J326" s="10"/>
      <c r="P326">
        <v>6144</v>
      </c>
      <c r="Q326">
        <v>9339</v>
      </c>
      <c r="R326">
        <v>7703</v>
      </c>
      <c r="S326">
        <v>14142</v>
      </c>
      <c r="T326">
        <v>8558</v>
      </c>
      <c r="U326">
        <v>9291</v>
      </c>
    </row>
    <row r="327" spans="3:21" ht="12.75">
      <c r="C327" t="s">
        <v>152</v>
      </c>
      <c r="D327" t="s">
        <v>1489</v>
      </c>
      <c r="E327" s="10">
        <v>0</v>
      </c>
      <c r="F327" s="10">
        <v>22</v>
      </c>
      <c r="G327" s="10">
        <v>386</v>
      </c>
      <c r="H327" s="10"/>
      <c r="I327" s="10"/>
      <c r="J327" s="10"/>
      <c r="P327">
        <v>387</v>
      </c>
      <c r="Q327">
        <v>1259</v>
      </c>
      <c r="R327">
        <v>1388</v>
      </c>
      <c r="S327">
        <v>981</v>
      </c>
      <c r="T327">
        <v>1059</v>
      </c>
      <c r="U327">
        <v>1090</v>
      </c>
    </row>
    <row r="328" spans="3:21" ht="12.75">
      <c r="C328" t="s">
        <v>904</v>
      </c>
      <c r="D328" t="s">
        <v>1489</v>
      </c>
      <c r="E328" s="10">
        <v>711393</v>
      </c>
      <c r="F328" s="10">
        <v>690875</v>
      </c>
      <c r="G328" s="10">
        <v>611852</v>
      </c>
      <c r="H328" s="10"/>
      <c r="I328" s="10"/>
      <c r="J328" s="10"/>
      <c r="P328">
        <v>893003</v>
      </c>
      <c r="Q328">
        <v>908937</v>
      </c>
      <c r="R328">
        <v>613434</v>
      </c>
      <c r="S328">
        <v>487392</v>
      </c>
      <c r="T328">
        <v>720420</v>
      </c>
      <c r="U328">
        <v>660430</v>
      </c>
    </row>
    <row r="329" spans="4:22" ht="12.75">
      <c r="D329" t="s">
        <v>1375</v>
      </c>
      <c r="E329" s="12">
        <f>SUM(E314:E328)</f>
        <v>1864385</v>
      </c>
      <c r="F329" s="12">
        <f>SUM(F314:F328)</f>
        <v>1665843</v>
      </c>
      <c r="G329" s="12">
        <f>SUM(G314:G328)</f>
        <v>1333104</v>
      </c>
      <c r="H329" s="10"/>
      <c r="I329" s="10"/>
      <c r="J329" s="10"/>
      <c r="P329" s="12">
        <f aca="true" t="shared" si="54" ref="P329:V329">SUM(P314:P328)</f>
        <v>2182964</v>
      </c>
      <c r="Q329" s="12">
        <f t="shared" si="54"/>
        <v>1994915</v>
      </c>
      <c r="R329" s="12">
        <f t="shared" si="54"/>
        <v>1700553</v>
      </c>
      <c r="S329" s="12">
        <f t="shared" si="54"/>
        <v>1648469</v>
      </c>
      <c r="T329" s="12">
        <f t="shared" si="54"/>
        <v>1633946</v>
      </c>
      <c r="U329" s="12">
        <f t="shared" si="54"/>
        <v>1521932</v>
      </c>
      <c r="V329" s="12">
        <f t="shared" si="54"/>
        <v>0</v>
      </c>
    </row>
    <row r="330" spans="5:10" ht="12.75">
      <c r="E330" s="10"/>
      <c r="F330" s="10"/>
      <c r="G330" s="10"/>
      <c r="H330" s="10"/>
      <c r="I330" s="10"/>
      <c r="J330" s="10"/>
    </row>
    <row r="331" spans="2:10" ht="12.75">
      <c r="B331" s="31" t="s">
        <v>1224</v>
      </c>
      <c r="C331" s="31"/>
      <c r="D331" s="31"/>
      <c r="E331" s="33"/>
      <c r="F331" s="33"/>
      <c r="G331" s="33"/>
      <c r="H331" s="10"/>
      <c r="I331" s="10"/>
      <c r="J331" s="10"/>
    </row>
    <row r="332" spans="3:21" ht="12.75">
      <c r="C332" t="s">
        <v>438</v>
      </c>
      <c r="D332" t="s">
        <v>1489</v>
      </c>
      <c r="E332" s="10">
        <v>4476</v>
      </c>
      <c r="F332" s="10">
        <v>5214</v>
      </c>
      <c r="G332" s="10">
        <v>6460</v>
      </c>
      <c r="H332" s="10"/>
      <c r="I332" s="10"/>
      <c r="J332" s="10"/>
      <c r="P332">
        <v>6000</v>
      </c>
      <c r="Q332">
        <v>11900</v>
      </c>
      <c r="R332">
        <v>8102</v>
      </c>
      <c r="S332">
        <v>7859</v>
      </c>
      <c r="T332">
        <v>7350</v>
      </c>
      <c r="U332">
        <v>12275</v>
      </c>
    </row>
    <row r="333" spans="3:21" ht="12.75">
      <c r="C333" t="s">
        <v>1393</v>
      </c>
      <c r="D333" t="s">
        <v>1489</v>
      </c>
      <c r="E333" s="10">
        <v>0</v>
      </c>
      <c r="F333" s="10">
        <v>0</v>
      </c>
      <c r="G333" s="10">
        <v>0</v>
      </c>
      <c r="H333" s="10"/>
      <c r="I333" s="10"/>
      <c r="J333" s="10"/>
      <c r="P333">
        <v>129</v>
      </c>
      <c r="Q333">
        <v>345</v>
      </c>
      <c r="R333">
        <v>805</v>
      </c>
      <c r="S333">
        <v>631</v>
      </c>
      <c r="T333">
        <v>623</v>
      </c>
      <c r="U333">
        <v>1765</v>
      </c>
    </row>
    <row r="334" spans="3:21" ht="12.75">
      <c r="C334" t="s">
        <v>952</v>
      </c>
      <c r="D334" t="s">
        <v>1489</v>
      </c>
      <c r="E334" s="10">
        <v>356908</v>
      </c>
      <c r="F334" s="10">
        <v>434579</v>
      </c>
      <c r="G334" s="10">
        <v>258024</v>
      </c>
      <c r="H334" s="10"/>
      <c r="I334" s="10"/>
      <c r="J334" s="10"/>
      <c r="P334">
        <v>575050</v>
      </c>
      <c r="Q334">
        <v>384357</v>
      </c>
      <c r="R334">
        <v>319230</v>
      </c>
      <c r="S334">
        <v>309785</v>
      </c>
      <c r="T334">
        <v>354012</v>
      </c>
      <c r="U334">
        <v>330476</v>
      </c>
    </row>
    <row r="335" spans="4:21" ht="12.75">
      <c r="D335" t="s">
        <v>1375</v>
      </c>
      <c r="E335" s="12">
        <f>SUM(E332:E334)</f>
        <v>361384</v>
      </c>
      <c r="F335" s="12">
        <f>SUM(F332:F334)</f>
        <v>439793</v>
      </c>
      <c r="G335" s="12">
        <f>SUM(G332:G334)</f>
        <v>264484</v>
      </c>
      <c r="H335" s="10"/>
      <c r="I335" s="10"/>
      <c r="J335" s="10"/>
      <c r="P335" s="12">
        <f aca="true" t="shared" si="55" ref="P335:U335">SUM(P332:P334)</f>
        <v>581179</v>
      </c>
      <c r="Q335" s="12">
        <f t="shared" si="55"/>
        <v>396602</v>
      </c>
      <c r="R335" s="12">
        <f t="shared" si="55"/>
        <v>328137</v>
      </c>
      <c r="S335" s="12">
        <f t="shared" si="55"/>
        <v>318275</v>
      </c>
      <c r="T335" s="12">
        <f t="shared" si="55"/>
        <v>361985</v>
      </c>
      <c r="U335" s="12">
        <f t="shared" si="55"/>
        <v>344516</v>
      </c>
    </row>
    <row r="336" spans="5:10" ht="12.75">
      <c r="E336" s="10"/>
      <c r="F336" s="10"/>
      <c r="G336" s="10"/>
      <c r="H336" s="10"/>
      <c r="I336" s="10"/>
      <c r="J336" s="10"/>
    </row>
    <row r="337" spans="2:10" ht="12.75">
      <c r="B337" s="31" t="s">
        <v>1229</v>
      </c>
      <c r="C337" s="31"/>
      <c r="D337" s="27"/>
      <c r="E337" s="28"/>
      <c r="F337" s="28"/>
      <c r="G337" s="28"/>
      <c r="H337" s="10"/>
      <c r="I337" s="10"/>
      <c r="J337" s="10"/>
    </row>
    <row r="338" spans="3:21" ht="12.75">
      <c r="C338" t="s">
        <v>1012</v>
      </c>
      <c r="D338" t="s">
        <v>1489</v>
      </c>
      <c r="E338" s="10">
        <v>179109</v>
      </c>
      <c r="F338" s="10">
        <v>152490</v>
      </c>
      <c r="G338" s="10">
        <v>145754</v>
      </c>
      <c r="H338" s="10"/>
      <c r="I338" s="10"/>
      <c r="J338" s="10"/>
      <c r="P338">
        <v>290561</v>
      </c>
      <c r="Q338">
        <v>327995</v>
      </c>
      <c r="R338">
        <v>281612</v>
      </c>
      <c r="S338">
        <v>295537</v>
      </c>
      <c r="T338">
        <v>250251</v>
      </c>
      <c r="U338">
        <v>248677</v>
      </c>
    </row>
    <row r="339" spans="3:21" ht="12.75">
      <c r="C339" t="s">
        <v>713</v>
      </c>
      <c r="D339" t="s">
        <v>1489</v>
      </c>
      <c r="E339" s="10">
        <v>9883</v>
      </c>
      <c r="F339" s="10">
        <v>60016</v>
      </c>
      <c r="G339" s="10">
        <v>17985</v>
      </c>
      <c r="H339" s="10"/>
      <c r="I339" s="10"/>
      <c r="J339" s="10"/>
      <c r="P339">
        <v>1148385</v>
      </c>
      <c r="Q339">
        <v>1176940</v>
      </c>
      <c r="R339">
        <v>1262280</v>
      </c>
      <c r="S339">
        <v>1065394</v>
      </c>
      <c r="T339">
        <v>733143</v>
      </c>
      <c r="U339">
        <v>182621</v>
      </c>
    </row>
    <row r="340" spans="4:21" ht="12.75">
      <c r="D340" t="s">
        <v>1375</v>
      </c>
      <c r="E340" s="12">
        <f>SUM(E338:E339)</f>
        <v>188992</v>
      </c>
      <c r="F340" s="12">
        <f>SUM(F338:F339)</f>
        <v>212506</v>
      </c>
      <c r="G340" s="12">
        <f>SUM(G338:G339)</f>
        <v>163739</v>
      </c>
      <c r="H340" s="10"/>
      <c r="I340" s="10"/>
      <c r="J340" s="10"/>
      <c r="P340" s="12">
        <f aca="true" t="shared" si="56" ref="P340:U340">SUM(P338:P339)</f>
        <v>1438946</v>
      </c>
      <c r="Q340" s="12">
        <f t="shared" si="56"/>
        <v>1504935</v>
      </c>
      <c r="R340" s="12">
        <f t="shared" si="56"/>
        <v>1543892</v>
      </c>
      <c r="S340" s="12">
        <f t="shared" si="56"/>
        <v>1360931</v>
      </c>
      <c r="T340" s="12">
        <f t="shared" si="56"/>
        <v>983394</v>
      </c>
      <c r="U340" s="12">
        <f t="shared" si="56"/>
        <v>431298</v>
      </c>
    </row>
    <row r="341" spans="5:10" ht="12.75">
      <c r="E341" s="10"/>
      <c r="F341" s="10"/>
      <c r="G341" s="10"/>
      <c r="H341" s="10"/>
      <c r="I341" s="10"/>
      <c r="J341" s="10"/>
    </row>
    <row r="342" spans="2:10" ht="12.75">
      <c r="B342" s="31" t="s">
        <v>1234</v>
      </c>
      <c r="C342" s="31"/>
      <c r="D342" s="31"/>
      <c r="E342" s="33"/>
      <c r="F342" s="33"/>
      <c r="G342" s="33"/>
      <c r="H342" s="10"/>
      <c r="I342" s="10"/>
      <c r="J342" s="10"/>
    </row>
    <row r="343" spans="3:21" ht="12.75">
      <c r="C343" t="s">
        <v>469</v>
      </c>
      <c r="D343" t="s">
        <v>1489</v>
      </c>
      <c r="E343" s="10">
        <v>40843</v>
      </c>
      <c r="F343" s="10">
        <v>224021</v>
      </c>
      <c r="G343" s="10">
        <v>175248</v>
      </c>
      <c r="H343" s="10"/>
      <c r="I343" s="10"/>
      <c r="J343" s="10"/>
      <c r="P343" s="10">
        <v>409589</v>
      </c>
      <c r="Q343">
        <v>242341</v>
      </c>
      <c r="R343">
        <v>275570</v>
      </c>
      <c r="S343">
        <v>269189</v>
      </c>
      <c r="T343">
        <v>257137</v>
      </c>
      <c r="U343">
        <v>269444</v>
      </c>
    </row>
    <row r="344" spans="3:21" ht="12.75">
      <c r="C344" t="s">
        <v>837</v>
      </c>
      <c r="D344" t="s">
        <v>1489</v>
      </c>
      <c r="E344" s="10">
        <v>23308</v>
      </c>
      <c r="F344" s="10">
        <v>18643</v>
      </c>
      <c r="G344" s="10">
        <v>16672</v>
      </c>
      <c r="H344" s="10"/>
      <c r="I344" s="10"/>
      <c r="J344" s="10"/>
      <c r="P344" s="10">
        <v>33253</v>
      </c>
      <c r="Q344">
        <v>20054</v>
      </c>
      <c r="R344">
        <v>19053</v>
      </c>
      <c r="S344">
        <v>15061</v>
      </c>
      <c r="T344">
        <v>17994</v>
      </c>
      <c r="U344">
        <v>18993</v>
      </c>
    </row>
    <row r="345" spans="3:21" ht="12.75">
      <c r="C345" t="s">
        <v>154</v>
      </c>
      <c r="D345" t="s">
        <v>1489</v>
      </c>
      <c r="E345" s="10">
        <v>75689</v>
      </c>
      <c r="F345" s="10">
        <v>76915</v>
      </c>
      <c r="G345" s="10">
        <v>54270</v>
      </c>
      <c r="H345" s="10"/>
      <c r="I345" s="10"/>
      <c r="J345" s="10"/>
      <c r="P345" s="10">
        <v>54899</v>
      </c>
      <c r="Q345">
        <v>58082</v>
      </c>
      <c r="R345">
        <v>59853</v>
      </c>
      <c r="S345">
        <v>48656</v>
      </c>
      <c r="T345">
        <v>57765</v>
      </c>
      <c r="U345">
        <v>56872</v>
      </c>
    </row>
    <row r="346" spans="3:21" ht="12.75">
      <c r="C346" t="s">
        <v>553</v>
      </c>
      <c r="D346" t="s">
        <v>1489</v>
      </c>
      <c r="E346" s="10">
        <v>9219</v>
      </c>
      <c r="F346" s="10">
        <v>9256</v>
      </c>
      <c r="G346" s="10">
        <v>8962</v>
      </c>
      <c r="H346" s="10"/>
      <c r="I346" s="10"/>
      <c r="J346" s="10"/>
      <c r="P346" s="10">
        <v>20955</v>
      </c>
      <c r="Q346">
        <v>17975</v>
      </c>
      <c r="R346">
        <v>20290</v>
      </c>
      <c r="S346">
        <v>18701</v>
      </c>
      <c r="T346">
        <v>22503</v>
      </c>
      <c r="U346">
        <v>22480</v>
      </c>
    </row>
    <row r="347" spans="3:21" ht="12.75">
      <c r="C347" t="s">
        <v>749</v>
      </c>
      <c r="D347" t="s">
        <v>1489</v>
      </c>
      <c r="E347" s="10">
        <v>403068</v>
      </c>
      <c r="F347" s="10">
        <v>228710</v>
      </c>
      <c r="G347" s="10">
        <v>185316</v>
      </c>
      <c r="H347" s="10"/>
      <c r="I347" s="10"/>
      <c r="J347" s="10"/>
      <c r="P347" s="10">
        <v>324866</v>
      </c>
      <c r="Q347">
        <v>287229</v>
      </c>
      <c r="R347">
        <v>302819</v>
      </c>
      <c r="S347">
        <v>270819</v>
      </c>
      <c r="T347">
        <v>185335</v>
      </c>
      <c r="U347">
        <v>131056</v>
      </c>
    </row>
    <row r="348" spans="3:21" ht="12.75">
      <c r="C348" t="s">
        <v>160</v>
      </c>
      <c r="D348" t="s">
        <v>1489</v>
      </c>
      <c r="E348" s="10">
        <v>916</v>
      </c>
      <c r="F348" s="10">
        <v>0</v>
      </c>
      <c r="G348" s="10">
        <v>217</v>
      </c>
      <c r="H348" s="10"/>
      <c r="I348" s="10"/>
      <c r="J348" s="10"/>
      <c r="P348" s="10">
        <v>8309</v>
      </c>
      <c r="Q348">
        <v>12732</v>
      </c>
      <c r="R348">
        <v>13619</v>
      </c>
      <c r="S348">
        <v>8698</v>
      </c>
      <c r="T348">
        <v>14072</v>
      </c>
      <c r="U348">
        <v>41091</v>
      </c>
    </row>
    <row r="349" spans="3:21" ht="12.75">
      <c r="C349" t="s">
        <v>1064</v>
      </c>
      <c r="D349" t="s">
        <v>1489</v>
      </c>
      <c r="E349" s="10">
        <v>26031</v>
      </c>
      <c r="F349" s="10">
        <v>32311</v>
      </c>
      <c r="G349" s="10">
        <v>21505</v>
      </c>
      <c r="H349" s="10"/>
      <c r="I349" s="10"/>
      <c r="J349" s="10"/>
      <c r="P349" s="10">
        <v>29215</v>
      </c>
      <c r="Q349">
        <v>41052</v>
      </c>
      <c r="R349">
        <v>32666</v>
      </c>
      <c r="S349">
        <v>27725</v>
      </c>
      <c r="T349">
        <v>17164</v>
      </c>
      <c r="U349">
        <v>19624</v>
      </c>
    </row>
    <row r="350" spans="3:21" ht="12.75">
      <c r="C350" t="s">
        <v>446</v>
      </c>
      <c r="D350" t="s">
        <v>1489</v>
      </c>
      <c r="E350" s="10">
        <v>5676</v>
      </c>
      <c r="F350" s="10">
        <v>16489</v>
      </c>
      <c r="G350" s="10">
        <v>14518</v>
      </c>
      <c r="H350" s="10"/>
      <c r="I350" s="10"/>
      <c r="J350" s="10"/>
      <c r="P350" s="10">
        <v>15234</v>
      </c>
      <c r="Q350">
        <v>29120</v>
      </c>
      <c r="R350">
        <v>26987</v>
      </c>
      <c r="S350">
        <v>19335</v>
      </c>
      <c r="T350">
        <v>11481</v>
      </c>
      <c r="U350">
        <v>16863</v>
      </c>
    </row>
    <row r="351" spans="3:21" ht="12.75">
      <c r="C351" t="s">
        <v>279</v>
      </c>
      <c r="D351" t="s">
        <v>1489</v>
      </c>
      <c r="E351" s="10">
        <v>23752</v>
      </c>
      <c r="F351" s="10">
        <v>20595</v>
      </c>
      <c r="G351" s="10">
        <v>36033</v>
      </c>
      <c r="H351" s="10"/>
      <c r="I351" s="10"/>
      <c r="J351" s="10"/>
      <c r="P351" s="10">
        <v>63427</v>
      </c>
      <c r="Q351">
        <v>73634</v>
      </c>
      <c r="R351">
        <v>88327</v>
      </c>
      <c r="S351">
        <v>81782</v>
      </c>
      <c r="T351">
        <v>86637</v>
      </c>
      <c r="U351">
        <v>79016</v>
      </c>
    </row>
    <row r="352" spans="3:21" ht="12.75">
      <c r="C352" t="s">
        <v>170</v>
      </c>
      <c r="D352" t="s">
        <v>1489</v>
      </c>
      <c r="E352" s="10">
        <v>31352</v>
      </c>
      <c r="F352" s="10">
        <v>32423</v>
      </c>
      <c r="G352" s="10">
        <v>35861</v>
      </c>
      <c r="H352" s="10"/>
      <c r="I352" s="10"/>
      <c r="J352" s="10"/>
      <c r="P352" s="10">
        <v>61805</v>
      </c>
      <c r="Q352">
        <v>75756</v>
      </c>
      <c r="R352">
        <v>64421</v>
      </c>
      <c r="S352">
        <v>69640</v>
      </c>
      <c r="T352">
        <v>55643</v>
      </c>
      <c r="U352">
        <v>55206</v>
      </c>
    </row>
    <row r="353" spans="3:21" ht="12.75">
      <c r="C353" t="s">
        <v>737</v>
      </c>
      <c r="D353" t="s">
        <v>1489</v>
      </c>
      <c r="E353" s="10">
        <v>48228</v>
      </c>
      <c r="F353" s="10">
        <v>43373</v>
      </c>
      <c r="G353" s="10">
        <v>54646</v>
      </c>
      <c r="H353" s="10"/>
      <c r="I353" s="10"/>
      <c r="J353" s="10"/>
      <c r="P353" s="35">
        <v>0</v>
      </c>
      <c r="Q353">
        <v>63545</v>
      </c>
      <c r="R353">
        <v>72258</v>
      </c>
      <c r="S353">
        <v>80862</v>
      </c>
      <c r="T353">
        <v>97571</v>
      </c>
      <c r="U353">
        <v>104222</v>
      </c>
    </row>
    <row r="354" spans="4:21" ht="12.75">
      <c r="D354" t="s">
        <v>1375</v>
      </c>
      <c r="E354" s="12">
        <f>SUM(E343:E353)</f>
        <v>688082</v>
      </c>
      <c r="F354" s="12">
        <f>SUM(F343:F353)</f>
        <v>702736</v>
      </c>
      <c r="G354" s="12">
        <f>SUM(G343:G353)</f>
        <v>603248</v>
      </c>
      <c r="H354" s="10"/>
      <c r="I354" s="10"/>
      <c r="J354" s="10"/>
      <c r="P354" s="12">
        <f aca="true" t="shared" si="57" ref="P354:U354">SUM(P343:P353)</f>
        <v>1021552</v>
      </c>
      <c r="Q354" s="12">
        <f t="shared" si="57"/>
        <v>921520</v>
      </c>
      <c r="R354" s="12">
        <f t="shared" si="57"/>
        <v>975863</v>
      </c>
      <c r="S354" s="12">
        <f t="shared" si="57"/>
        <v>910468</v>
      </c>
      <c r="T354" s="12">
        <f t="shared" si="57"/>
        <v>823302</v>
      </c>
      <c r="U354" s="12">
        <f t="shared" si="57"/>
        <v>814867</v>
      </c>
    </row>
    <row r="355" spans="5:10" ht="12.75">
      <c r="E355" s="10"/>
      <c r="F355" s="10"/>
      <c r="G355" s="10"/>
      <c r="H355" s="10"/>
      <c r="I355" s="10"/>
      <c r="J355" s="10"/>
    </row>
    <row r="356" spans="2:10" ht="12.75">
      <c r="B356" s="31" t="s">
        <v>1237</v>
      </c>
      <c r="C356" s="31"/>
      <c r="D356" s="31"/>
      <c r="E356" s="33"/>
      <c r="F356" s="33"/>
      <c r="G356" s="33"/>
      <c r="H356" s="10"/>
      <c r="I356" s="10"/>
      <c r="J356" s="10"/>
    </row>
    <row r="357" spans="3:21" ht="12.75">
      <c r="C357" t="s">
        <v>1465</v>
      </c>
      <c r="D357" t="s">
        <v>1489</v>
      </c>
      <c r="E357" s="10">
        <v>877099</v>
      </c>
      <c r="F357" s="10">
        <v>640791</v>
      </c>
      <c r="G357" s="10">
        <v>489843</v>
      </c>
      <c r="H357" s="10"/>
      <c r="I357" s="10"/>
      <c r="J357" s="10"/>
      <c r="P357">
        <v>641271</v>
      </c>
      <c r="Q357">
        <v>866040</v>
      </c>
      <c r="R357">
        <v>1066639</v>
      </c>
      <c r="S357">
        <v>1247086</v>
      </c>
      <c r="T357">
        <v>1168179</v>
      </c>
      <c r="U357">
        <v>1214872</v>
      </c>
    </row>
    <row r="358" spans="3:21" ht="12.75">
      <c r="C358" t="s">
        <v>422</v>
      </c>
      <c r="D358" t="s">
        <v>1489</v>
      </c>
      <c r="E358" s="10">
        <v>12828</v>
      </c>
      <c r="F358" s="10">
        <v>13004</v>
      </c>
      <c r="G358" s="10">
        <v>6220</v>
      </c>
      <c r="H358" s="10"/>
      <c r="I358" s="10"/>
      <c r="J358" s="10"/>
      <c r="P358">
        <v>4770</v>
      </c>
      <c r="Q358">
        <v>2798</v>
      </c>
      <c r="R358">
        <v>5003</v>
      </c>
      <c r="S358">
        <v>3104</v>
      </c>
      <c r="T358">
        <v>5670</v>
      </c>
      <c r="U358">
        <v>2265</v>
      </c>
    </row>
    <row r="359" spans="3:21" ht="12.75">
      <c r="C359" t="s">
        <v>814</v>
      </c>
      <c r="D359" t="s">
        <v>1489</v>
      </c>
      <c r="E359" s="10">
        <v>1181</v>
      </c>
      <c r="F359" s="10">
        <v>3019</v>
      </c>
      <c r="G359" s="10">
        <v>2958</v>
      </c>
      <c r="H359" s="10"/>
      <c r="I359" s="10"/>
      <c r="J359" s="10"/>
      <c r="P359">
        <v>4103</v>
      </c>
      <c r="Q359">
        <v>12293</v>
      </c>
      <c r="R359">
        <v>3900</v>
      </c>
      <c r="S359">
        <v>15246</v>
      </c>
      <c r="T359">
        <v>10472</v>
      </c>
      <c r="U359">
        <v>9957</v>
      </c>
    </row>
    <row r="360" spans="3:21" ht="12.75">
      <c r="C360" t="s">
        <v>324</v>
      </c>
      <c r="D360" t="s">
        <v>1489</v>
      </c>
      <c r="E360" s="10">
        <v>9430</v>
      </c>
      <c r="F360" s="10">
        <v>11274</v>
      </c>
      <c r="G360" s="10">
        <v>4556</v>
      </c>
      <c r="H360" s="10"/>
      <c r="I360" s="10"/>
      <c r="J360" s="10"/>
      <c r="P360">
        <v>10097</v>
      </c>
      <c r="Q360">
        <v>8319</v>
      </c>
      <c r="R360">
        <v>7840</v>
      </c>
      <c r="S360">
        <v>8274</v>
      </c>
      <c r="T360">
        <v>7009</v>
      </c>
      <c r="U360">
        <v>8640</v>
      </c>
    </row>
    <row r="361" spans="3:21" ht="12.75">
      <c r="C361" t="s">
        <v>853</v>
      </c>
      <c r="E361" s="10">
        <v>23472</v>
      </c>
      <c r="F361" s="10">
        <v>26944</v>
      </c>
      <c r="G361" s="10">
        <v>24393</v>
      </c>
      <c r="H361" s="10"/>
      <c r="I361" s="10"/>
      <c r="J361" s="10"/>
      <c r="P361">
        <v>39237</v>
      </c>
      <c r="Q361">
        <v>34830</v>
      </c>
      <c r="R361">
        <v>29986</v>
      </c>
      <c r="S361">
        <v>32579</v>
      </c>
      <c r="T361">
        <v>22217</v>
      </c>
      <c r="U361">
        <v>16780</v>
      </c>
    </row>
    <row r="362" spans="3:21" ht="12.75">
      <c r="C362" t="s">
        <v>1487</v>
      </c>
      <c r="D362" t="s">
        <v>1489</v>
      </c>
      <c r="E362" s="10">
        <v>106929</v>
      </c>
      <c r="F362" s="10">
        <v>137300</v>
      </c>
      <c r="G362" s="10">
        <v>101260</v>
      </c>
      <c r="H362" s="10"/>
      <c r="I362" s="10"/>
      <c r="J362" s="10"/>
      <c r="P362">
        <v>377319</v>
      </c>
      <c r="Q362">
        <v>379497</v>
      </c>
      <c r="R362">
        <v>412203</v>
      </c>
      <c r="S362">
        <v>310752</v>
      </c>
      <c r="T362">
        <v>368919</v>
      </c>
      <c r="U362">
        <v>402171</v>
      </c>
    </row>
    <row r="363" spans="3:21" ht="12.75">
      <c r="C363" t="s">
        <v>615</v>
      </c>
      <c r="D363" t="s">
        <v>1489</v>
      </c>
      <c r="E363" s="10">
        <v>0</v>
      </c>
      <c r="F363" s="10">
        <v>362</v>
      </c>
      <c r="G363" s="10">
        <v>0</v>
      </c>
      <c r="H363" s="10"/>
      <c r="I363" s="10"/>
      <c r="J363" s="10"/>
      <c r="P363">
        <v>2935</v>
      </c>
      <c r="Q363">
        <v>2527</v>
      </c>
      <c r="R363">
        <v>501</v>
      </c>
      <c r="S363">
        <v>0</v>
      </c>
      <c r="T363">
        <v>0</v>
      </c>
      <c r="U363">
        <v>0</v>
      </c>
    </row>
    <row r="364" spans="3:21" ht="12.75">
      <c r="C364" t="s">
        <v>726</v>
      </c>
      <c r="D364" t="s">
        <v>1489</v>
      </c>
      <c r="E364" s="10">
        <v>3742</v>
      </c>
      <c r="F364" s="10">
        <v>4085</v>
      </c>
      <c r="G364" s="10">
        <v>8250</v>
      </c>
      <c r="H364" s="10"/>
      <c r="I364" s="10"/>
      <c r="J364" s="10"/>
      <c r="P364">
        <v>11366</v>
      </c>
      <c r="Q364">
        <v>12420</v>
      </c>
      <c r="R364">
        <v>8519</v>
      </c>
      <c r="S364">
        <v>9535</v>
      </c>
      <c r="T364">
        <v>9651</v>
      </c>
      <c r="U364">
        <v>9983</v>
      </c>
    </row>
    <row r="365" spans="4:21" ht="12.75">
      <c r="D365" t="s">
        <v>1375</v>
      </c>
      <c r="E365" s="12">
        <f>SUM(E357:E364)</f>
        <v>1034681</v>
      </c>
      <c r="F365" s="12">
        <f>SUM(F357:F364)</f>
        <v>836779</v>
      </c>
      <c r="G365" s="12">
        <f>SUM(G357:G364)</f>
        <v>637480</v>
      </c>
      <c r="H365" s="10"/>
      <c r="I365" s="10"/>
      <c r="J365" s="10"/>
      <c r="P365" s="12">
        <f aca="true" t="shared" si="58" ref="P365:U365">SUM(P357:P364)</f>
        <v>1091098</v>
      </c>
      <c r="Q365" s="12">
        <f t="shared" si="58"/>
        <v>1318724</v>
      </c>
      <c r="R365" s="12">
        <f t="shared" si="58"/>
        <v>1534591</v>
      </c>
      <c r="S365" s="12">
        <f t="shared" si="58"/>
        <v>1626576</v>
      </c>
      <c r="T365" s="12">
        <f t="shared" si="58"/>
        <v>1592117</v>
      </c>
      <c r="U365" s="12">
        <f t="shared" si="58"/>
        <v>1664668</v>
      </c>
    </row>
    <row r="366" spans="5:10" ht="12.75">
      <c r="E366" s="10"/>
      <c r="F366" s="10"/>
      <c r="G366" s="10"/>
      <c r="H366" s="10"/>
      <c r="I366" s="10"/>
      <c r="J366" s="10"/>
    </row>
    <row r="367" spans="2:10" ht="12.75">
      <c r="B367" s="31" t="s">
        <v>1242</v>
      </c>
      <c r="C367" s="31"/>
      <c r="D367" s="31"/>
      <c r="E367" s="33"/>
      <c r="F367" s="33"/>
      <c r="G367" s="33"/>
      <c r="H367" s="10"/>
      <c r="I367" s="10"/>
      <c r="J367" s="10"/>
    </row>
    <row r="368" spans="3:21" ht="12.75">
      <c r="C368" t="s">
        <v>515</v>
      </c>
      <c r="D368" t="s">
        <v>1489</v>
      </c>
      <c r="E368" s="10">
        <v>0</v>
      </c>
      <c r="F368" s="10">
        <v>1386</v>
      </c>
      <c r="G368" s="10">
        <v>0</v>
      </c>
      <c r="H368" s="10"/>
      <c r="I368" s="10"/>
      <c r="J368" s="10"/>
      <c r="P368">
        <v>1017</v>
      </c>
      <c r="Q368">
        <v>712</v>
      </c>
      <c r="R368">
        <v>658</v>
      </c>
      <c r="S368">
        <v>68</v>
      </c>
      <c r="T368">
        <v>63</v>
      </c>
      <c r="U368">
        <v>806</v>
      </c>
    </row>
    <row r="369" spans="3:21" ht="12.75">
      <c r="C369" t="s">
        <v>1461</v>
      </c>
      <c r="D369" t="s">
        <v>1489</v>
      </c>
      <c r="E369" s="10">
        <v>656653</v>
      </c>
      <c r="F369" s="10">
        <v>557339</v>
      </c>
      <c r="G369" s="10">
        <v>487419</v>
      </c>
      <c r="H369" s="10"/>
      <c r="I369" s="10"/>
      <c r="J369" s="10"/>
      <c r="P369">
        <v>661373</v>
      </c>
      <c r="Q369">
        <v>574077</v>
      </c>
      <c r="R369">
        <v>490183</v>
      </c>
      <c r="S369">
        <v>409786</v>
      </c>
      <c r="T369">
        <v>421746</v>
      </c>
      <c r="U369">
        <v>405389</v>
      </c>
    </row>
    <row r="370" spans="3:21" ht="12.75">
      <c r="C370" t="s">
        <v>680</v>
      </c>
      <c r="D370" t="s">
        <v>1489</v>
      </c>
      <c r="E370" s="10">
        <v>49523</v>
      </c>
      <c r="F370" s="10">
        <v>36115</v>
      </c>
      <c r="G370" s="10">
        <v>27813</v>
      </c>
      <c r="H370" s="10"/>
      <c r="I370" s="10"/>
      <c r="J370" s="10"/>
      <c r="P370">
        <v>141400</v>
      </c>
      <c r="Q370">
        <v>148655</v>
      </c>
      <c r="R370">
        <v>198991</v>
      </c>
      <c r="S370">
        <v>203256</v>
      </c>
      <c r="T370">
        <v>197971</v>
      </c>
      <c r="U370">
        <v>162391</v>
      </c>
    </row>
    <row r="371" spans="3:21" ht="12.75">
      <c r="C371" t="s">
        <v>290</v>
      </c>
      <c r="D371" t="s">
        <v>1489</v>
      </c>
      <c r="E371" s="10">
        <v>8853</v>
      </c>
      <c r="F371" s="10">
        <v>3975</v>
      </c>
      <c r="G371" s="10">
        <v>4055</v>
      </c>
      <c r="H371" s="10"/>
      <c r="I371" s="10"/>
      <c r="J371" s="10"/>
      <c r="P371">
        <v>15755</v>
      </c>
      <c r="Q371">
        <v>8156</v>
      </c>
      <c r="R371">
        <v>10772</v>
      </c>
      <c r="S371">
        <v>10443</v>
      </c>
      <c r="T371">
        <v>10613</v>
      </c>
      <c r="U371">
        <v>9679</v>
      </c>
    </row>
    <row r="372" spans="3:21" ht="12.75">
      <c r="C372" t="s">
        <v>1338</v>
      </c>
      <c r="D372" t="s">
        <v>1489</v>
      </c>
      <c r="E372" s="10">
        <v>197952</v>
      </c>
      <c r="F372" s="10">
        <v>188182</v>
      </c>
      <c r="G372" s="10">
        <v>147565</v>
      </c>
      <c r="H372" s="10"/>
      <c r="I372" s="10"/>
      <c r="J372" s="10"/>
      <c r="P372">
        <v>255075</v>
      </c>
      <c r="Q372">
        <v>364294</v>
      </c>
      <c r="R372">
        <v>390302</v>
      </c>
      <c r="S372">
        <v>356001</v>
      </c>
      <c r="T372">
        <v>397180</v>
      </c>
      <c r="U372">
        <v>385604</v>
      </c>
    </row>
    <row r="373" spans="3:21" ht="12.75">
      <c r="C373" t="s">
        <v>164</v>
      </c>
      <c r="D373" t="s">
        <v>1489</v>
      </c>
      <c r="E373" s="10">
        <v>554963</v>
      </c>
      <c r="F373" s="10">
        <v>537222</v>
      </c>
      <c r="G373" s="10">
        <v>106222</v>
      </c>
      <c r="H373" s="10"/>
      <c r="I373" s="10"/>
      <c r="J373" s="10"/>
      <c r="P373">
        <v>0</v>
      </c>
      <c r="Q373" t="s">
        <v>0</v>
      </c>
      <c r="R373" t="s">
        <v>0</v>
      </c>
      <c r="S373" t="s">
        <v>0</v>
      </c>
      <c r="T373" t="s">
        <v>0</v>
      </c>
      <c r="U373" t="s">
        <v>0</v>
      </c>
    </row>
    <row r="374" spans="4:21" ht="12.75">
      <c r="D374" t="s">
        <v>1375</v>
      </c>
      <c r="E374" s="12">
        <f>SUM(E368:E373)</f>
        <v>1467944</v>
      </c>
      <c r="F374" s="12">
        <f>SUM(F368:F373)</f>
        <v>1324219</v>
      </c>
      <c r="G374" s="12">
        <f>SUM(G368:G373)</f>
        <v>773074</v>
      </c>
      <c r="H374" s="10"/>
      <c r="I374" s="10"/>
      <c r="J374" s="10"/>
      <c r="P374" s="12">
        <f aca="true" t="shared" si="59" ref="P374:U374">SUM(P368:P373)</f>
        <v>1074620</v>
      </c>
      <c r="Q374" s="12">
        <f t="shared" si="59"/>
        <v>1095894</v>
      </c>
      <c r="R374" s="12">
        <f t="shared" si="59"/>
        <v>1090906</v>
      </c>
      <c r="S374" s="12">
        <f t="shared" si="59"/>
        <v>979554</v>
      </c>
      <c r="T374" s="12">
        <f t="shared" si="59"/>
        <v>1027573</v>
      </c>
      <c r="U374" s="12">
        <f t="shared" si="59"/>
        <v>963869</v>
      </c>
    </row>
    <row r="375" spans="5:10" ht="12.75">
      <c r="E375" s="10"/>
      <c r="F375" s="10"/>
      <c r="G375" s="10"/>
      <c r="H375" s="10"/>
      <c r="I375" s="10"/>
      <c r="J375" s="10"/>
    </row>
    <row r="376" spans="2:10" ht="12.75">
      <c r="B376" s="31" t="s">
        <v>1245</v>
      </c>
      <c r="C376" s="31"/>
      <c r="D376" s="31"/>
      <c r="E376" s="33"/>
      <c r="F376" s="33"/>
      <c r="G376" s="33"/>
      <c r="H376" s="10"/>
      <c r="I376" s="10"/>
      <c r="J376" s="10"/>
    </row>
    <row r="377" spans="3:21" ht="12.75">
      <c r="C377" t="s">
        <v>812</v>
      </c>
      <c r="D377" t="s">
        <v>1489</v>
      </c>
      <c r="E377" s="10">
        <v>979</v>
      </c>
      <c r="F377" s="10">
        <v>1379</v>
      </c>
      <c r="G377" s="10">
        <v>0</v>
      </c>
      <c r="H377" s="10"/>
      <c r="I377" s="10"/>
      <c r="J377" s="10"/>
      <c r="P377">
        <v>50184</v>
      </c>
      <c r="Q377">
        <v>52453</v>
      </c>
      <c r="R377">
        <v>58665</v>
      </c>
      <c r="S377">
        <v>49545</v>
      </c>
      <c r="T377">
        <v>53560</v>
      </c>
      <c r="U377">
        <v>89614</v>
      </c>
    </row>
    <row r="378" spans="3:21" ht="12.75">
      <c r="C378" t="s">
        <v>1494</v>
      </c>
      <c r="D378" t="s">
        <v>1489</v>
      </c>
      <c r="E378" s="10">
        <v>243702</v>
      </c>
      <c r="F378" s="10">
        <v>322270</v>
      </c>
      <c r="G378" s="10">
        <v>190819</v>
      </c>
      <c r="H378" s="10"/>
      <c r="I378" s="10"/>
      <c r="J378" s="10"/>
      <c r="P378">
        <v>666288</v>
      </c>
      <c r="Q378">
        <v>460284</v>
      </c>
      <c r="R378">
        <v>468349</v>
      </c>
      <c r="S378">
        <v>571087</v>
      </c>
      <c r="T378">
        <v>303020</v>
      </c>
      <c r="U378">
        <v>271548</v>
      </c>
    </row>
    <row r="379" spans="3:21" ht="12.75">
      <c r="C379" t="s">
        <v>287</v>
      </c>
      <c r="D379" t="s">
        <v>1489</v>
      </c>
      <c r="E379" s="10">
        <v>92832</v>
      </c>
      <c r="F379" s="10">
        <v>66179</v>
      </c>
      <c r="G379" s="10">
        <v>38914</v>
      </c>
      <c r="H379" s="10"/>
      <c r="I379" s="10"/>
      <c r="J379" s="10"/>
      <c r="P379">
        <v>112697</v>
      </c>
      <c r="Q379">
        <v>79607</v>
      </c>
      <c r="R379">
        <v>49172</v>
      </c>
      <c r="S379">
        <v>33241</v>
      </c>
      <c r="T379">
        <v>12893</v>
      </c>
      <c r="U379">
        <v>18534</v>
      </c>
    </row>
    <row r="380" spans="3:21" ht="12.75">
      <c r="C380" t="s">
        <v>764</v>
      </c>
      <c r="D380" t="s">
        <v>1489</v>
      </c>
      <c r="E380" s="10">
        <v>11148</v>
      </c>
      <c r="F380" s="10">
        <v>6699</v>
      </c>
      <c r="G380" s="10">
        <v>6450</v>
      </c>
      <c r="H380" s="10"/>
      <c r="I380" s="10"/>
      <c r="J380" s="10"/>
      <c r="P380">
        <v>16547</v>
      </c>
      <c r="Q380">
        <v>10992</v>
      </c>
      <c r="R380">
        <v>11750</v>
      </c>
      <c r="S380">
        <v>13780</v>
      </c>
      <c r="T380">
        <v>11361</v>
      </c>
      <c r="U380">
        <v>24255</v>
      </c>
    </row>
    <row r="381" spans="3:21" ht="12.75">
      <c r="C381" t="s">
        <v>67</v>
      </c>
      <c r="D381" t="s">
        <v>1489</v>
      </c>
      <c r="E381" s="10">
        <v>223632</v>
      </c>
      <c r="F381" s="10">
        <v>204772</v>
      </c>
      <c r="G381" s="10">
        <v>196849</v>
      </c>
      <c r="H381" s="10"/>
      <c r="I381" s="10"/>
      <c r="J381" s="10"/>
      <c r="P381">
        <v>301279</v>
      </c>
      <c r="Q381">
        <v>254721</v>
      </c>
      <c r="R381">
        <v>298197</v>
      </c>
      <c r="S381">
        <v>290284</v>
      </c>
      <c r="T381">
        <v>220340</v>
      </c>
      <c r="U381">
        <v>238311</v>
      </c>
    </row>
    <row r="382" spans="3:21" ht="12.75">
      <c r="C382" t="s">
        <v>903</v>
      </c>
      <c r="D382" t="s">
        <v>1489</v>
      </c>
      <c r="E382" s="10">
        <v>432385</v>
      </c>
      <c r="F382" s="10">
        <v>330955</v>
      </c>
      <c r="G382" s="10">
        <v>302062</v>
      </c>
      <c r="H382" s="10"/>
      <c r="I382" s="10"/>
      <c r="J382" s="10"/>
      <c r="P382">
        <v>615503</v>
      </c>
      <c r="Q382">
        <v>288395</v>
      </c>
      <c r="R382">
        <v>269734</v>
      </c>
      <c r="S382">
        <v>224684</v>
      </c>
      <c r="T382">
        <v>198366</v>
      </c>
      <c r="U382">
        <v>162217</v>
      </c>
    </row>
    <row r="383" spans="3:21" ht="12.75">
      <c r="C383" t="s">
        <v>242</v>
      </c>
      <c r="D383" t="s">
        <v>1489</v>
      </c>
      <c r="E383" s="10">
        <v>7178883</v>
      </c>
      <c r="F383" s="10">
        <v>6710716</v>
      </c>
      <c r="G383" s="10">
        <v>5071842</v>
      </c>
      <c r="H383" s="10"/>
      <c r="I383" s="10"/>
      <c r="J383" s="10"/>
      <c r="P383">
        <v>0</v>
      </c>
      <c r="Q383" t="s">
        <v>0</v>
      </c>
      <c r="R383" t="s">
        <v>0</v>
      </c>
      <c r="S383" t="s">
        <v>0</v>
      </c>
      <c r="T383" t="s">
        <v>0</v>
      </c>
      <c r="U383" t="s">
        <v>0</v>
      </c>
    </row>
    <row r="384" spans="3:21" ht="12.75">
      <c r="C384" t="s">
        <v>666</v>
      </c>
      <c r="D384" t="s">
        <v>1489</v>
      </c>
      <c r="E384" s="10">
        <v>2955020</v>
      </c>
      <c r="F384" s="10">
        <v>2677904</v>
      </c>
      <c r="G384" s="10">
        <v>2632453</v>
      </c>
      <c r="H384" s="10"/>
      <c r="I384" s="10"/>
      <c r="J384" s="10"/>
      <c r="P384">
        <v>2763523</v>
      </c>
      <c r="Q384">
        <v>2832108</v>
      </c>
      <c r="R384">
        <v>2419274</v>
      </c>
      <c r="S384">
        <v>1990282</v>
      </c>
      <c r="T384">
        <v>2123042</v>
      </c>
      <c r="U384">
        <v>2341678</v>
      </c>
    </row>
    <row r="385" spans="4:21" ht="12.75">
      <c r="D385" t="s">
        <v>1375</v>
      </c>
      <c r="E385" s="12">
        <f>SUM(E377:E384)</f>
        <v>11138581</v>
      </c>
      <c r="F385" s="12">
        <f>SUM(F377:F384)</f>
        <v>10320874</v>
      </c>
      <c r="G385" s="12">
        <f>SUM(G377:G384)</f>
        <v>8439389</v>
      </c>
      <c r="H385" s="10"/>
      <c r="I385" s="10"/>
      <c r="J385" s="10"/>
      <c r="P385" s="12">
        <f aca="true" t="shared" si="60" ref="P385:U385">SUM(P377:P384)</f>
        <v>4526021</v>
      </c>
      <c r="Q385" s="12">
        <f t="shared" si="60"/>
        <v>3978560</v>
      </c>
      <c r="R385" s="12">
        <f t="shared" si="60"/>
        <v>3575141</v>
      </c>
      <c r="S385" s="12">
        <f t="shared" si="60"/>
        <v>3172903</v>
      </c>
      <c r="T385" s="12">
        <f t="shared" si="60"/>
        <v>2922582</v>
      </c>
      <c r="U385" s="12">
        <f t="shared" si="60"/>
        <v>3146157</v>
      </c>
    </row>
    <row r="386" spans="5:10" ht="12.75">
      <c r="E386" s="10"/>
      <c r="F386" s="10"/>
      <c r="G386" s="10"/>
      <c r="H386" s="10"/>
      <c r="I386" s="10"/>
      <c r="J386" s="10"/>
    </row>
    <row r="387" spans="5:10" ht="12.75">
      <c r="E387" s="10"/>
      <c r="F387" s="10"/>
      <c r="G387" s="10"/>
      <c r="H387" s="10"/>
      <c r="I387" s="10"/>
      <c r="J387" s="10"/>
    </row>
    <row r="388" spans="5:10" ht="12.75">
      <c r="E388" s="10"/>
      <c r="F388" s="10"/>
      <c r="G388" s="10"/>
      <c r="H388" s="10"/>
      <c r="I388" s="10"/>
      <c r="J388" s="10"/>
    </row>
    <row r="389" spans="5:10" ht="12.75">
      <c r="E389" s="10"/>
      <c r="F389" s="10"/>
      <c r="G389" s="10"/>
      <c r="H389" s="10"/>
      <c r="I389" s="10"/>
      <c r="J389" s="10"/>
    </row>
    <row r="390" spans="5:10" ht="12.75">
      <c r="E390" s="10"/>
      <c r="F390" s="10"/>
      <c r="G390" s="10"/>
      <c r="H390" s="10"/>
      <c r="I390" s="10"/>
      <c r="J390" s="10"/>
    </row>
    <row r="391" spans="5:10" ht="12.75">
      <c r="E391" s="10"/>
      <c r="F391" s="10"/>
      <c r="G391" s="10"/>
      <c r="H391" s="10"/>
      <c r="I391" s="10"/>
      <c r="J391" s="10"/>
    </row>
    <row r="392" spans="5:10" ht="12.75">
      <c r="E392" s="10"/>
      <c r="F392" s="10"/>
      <c r="G392" s="10"/>
      <c r="H392" s="10"/>
      <c r="I392" s="10"/>
      <c r="J392" s="10"/>
    </row>
    <row r="393" spans="5:10" ht="12.75">
      <c r="E393" s="10"/>
      <c r="F393" s="10"/>
      <c r="G393" s="10"/>
      <c r="H393" s="10"/>
      <c r="I393" s="10"/>
      <c r="J393" s="10"/>
    </row>
    <row r="394" spans="5:10" ht="12.75">
      <c r="E394" s="10"/>
      <c r="F394" s="10"/>
      <c r="G394" s="10"/>
      <c r="H394" s="10"/>
      <c r="I394" s="10"/>
      <c r="J394" s="10"/>
    </row>
    <row r="395" spans="5:10" ht="12.75">
      <c r="E395" s="10"/>
      <c r="F395" s="10"/>
      <c r="G395" s="10"/>
      <c r="H395" s="10"/>
      <c r="I395" s="10"/>
      <c r="J395" s="10"/>
    </row>
    <row r="396" spans="5:10" ht="12.75">
      <c r="E396" s="10"/>
      <c r="F396" s="10"/>
      <c r="G396" s="10"/>
      <c r="H396" s="10"/>
      <c r="I396" s="10"/>
      <c r="J396" s="10"/>
    </row>
    <row r="397" spans="5:10" ht="12.75">
      <c r="E397" s="10"/>
      <c r="F397" s="10"/>
      <c r="G397" s="10"/>
      <c r="H397" s="10"/>
      <c r="I397" s="10"/>
      <c r="J397" s="10"/>
    </row>
    <row r="398" spans="5:10" ht="12.75">
      <c r="E398" s="10"/>
      <c r="F398" s="10"/>
      <c r="G398" s="10"/>
      <c r="H398" s="10"/>
      <c r="I398" s="10"/>
      <c r="J398" s="10"/>
    </row>
    <row r="399" spans="5:10" ht="12.75">
      <c r="E399" s="10"/>
      <c r="F399" s="10"/>
      <c r="G399" s="10"/>
      <c r="H399" s="10"/>
      <c r="I399" s="10"/>
      <c r="J399" s="10"/>
    </row>
    <row r="400" spans="5:10" ht="12.75">
      <c r="E400" s="10"/>
      <c r="F400" s="10"/>
      <c r="G400" s="10"/>
      <c r="H400" s="10"/>
      <c r="I400" s="10"/>
      <c r="J400" s="10"/>
    </row>
    <row r="401" spans="5:10" ht="12.75">
      <c r="E401" s="10"/>
      <c r="F401" s="10"/>
      <c r="G401" s="10"/>
      <c r="H401" s="10"/>
      <c r="I401" s="10"/>
      <c r="J401" s="10"/>
    </row>
    <row r="402" spans="5:10" ht="12.75">
      <c r="E402" s="10"/>
      <c r="F402" s="10"/>
      <c r="G402" s="10"/>
      <c r="H402" s="10"/>
      <c r="I402" s="10"/>
      <c r="J402" s="10"/>
    </row>
    <row r="403" spans="5:10" ht="12.75">
      <c r="E403" s="10"/>
      <c r="F403" s="10"/>
      <c r="G403" s="10"/>
      <c r="H403" s="10"/>
      <c r="I403" s="10"/>
      <c r="J403" s="10"/>
    </row>
    <row r="404" spans="5:10" ht="12.75">
      <c r="E404" s="10"/>
      <c r="F404" s="10"/>
      <c r="G404" s="10"/>
      <c r="H404" s="10"/>
      <c r="I404" s="10"/>
      <c r="J404" s="10"/>
    </row>
    <row r="405" spans="5:10" ht="12.75">
      <c r="E405" s="10"/>
      <c r="F405" s="10"/>
      <c r="G405" s="10"/>
      <c r="H405" s="10"/>
      <c r="I405" s="10"/>
      <c r="J405" s="10"/>
    </row>
    <row r="406" spans="5:10" ht="12.75">
      <c r="E406" s="10"/>
      <c r="F406" s="10"/>
      <c r="G406" s="10"/>
      <c r="H406" s="10"/>
      <c r="I406" s="10"/>
      <c r="J406" s="10"/>
    </row>
    <row r="407" spans="5:10" ht="12.75">
      <c r="E407" s="10"/>
      <c r="F407" s="10"/>
      <c r="G407" s="10"/>
      <c r="H407" s="10"/>
      <c r="I407" s="10"/>
      <c r="J407" s="10"/>
    </row>
    <row r="408" spans="5:10" ht="12.75">
      <c r="E408" s="10"/>
      <c r="F408" s="10"/>
      <c r="G408" s="10"/>
      <c r="H408" s="10"/>
      <c r="I408" s="10"/>
      <c r="J408" s="10"/>
    </row>
    <row r="409" spans="5:10" ht="12.75">
      <c r="E409" s="10"/>
      <c r="F409" s="10"/>
      <c r="G409" s="10"/>
      <c r="H409" s="10"/>
      <c r="I409" s="10"/>
      <c r="J409" s="10"/>
    </row>
    <row r="410" spans="5:10" ht="12.75">
      <c r="E410" s="10"/>
      <c r="F410" s="10"/>
      <c r="G410" s="10"/>
      <c r="H410" s="10"/>
      <c r="I410" s="10"/>
      <c r="J410" s="10"/>
    </row>
    <row r="411" spans="5:10" ht="12.75">
      <c r="E411" s="10"/>
      <c r="F411" s="10"/>
      <c r="G411" s="10"/>
      <c r="H411" s="10"/>
      <c r="I411" s="10"/>
      <c r="J411" s="10"/>
    </row>
    <row r="412" spans="5:10" ht="12.75">
      <c r="E412" s="10"/>
      <c r="F412" s="10"/>
      <c r="G412" s="10"/>
      <c r="H412" s="10"/>
      <c r="I412" s="10"/>
      <c r="J412" s="10"/>
    </row>
    <row r="413" spans="5:10" ht="12.75">
      <c r="E413" s="10"/>
      <c r="F413" s="10"/>
      <c r="G413" s="10"/>
      <c r="H413" s="10"/>
      <c r="I413" s="10"/>
      <c r="J413" s="10"/>
    </row>
    <row r="414" spans="5:10" ht="12.75">
      <c r="E414" s="10"/>
      <c r="F414" s="10"/>
      <c r="G414" s="10"/>
      <c r="H414" s="10"/>
      <c r="I414" s="10"/>
      <c r="J414" s="10"/>
    </row>
    <row r="415" spans="5:10" ht="12.75">
      <c r="E415" s="10"/>
      <c r="F415" s="10"/>
      <c r="G415" s="10"/>
      <c r="H415" s="10"/>
      <c r="I415" s="10"/>
      <c r="J415" s="10"/>
    </row>
    <row r="416" spans="5:10" ht="12.75">
      <c r="E416" s="10"/>
      <c r="F416" s="10"/>
      <c r="G416" s="10"/>
      <c r="H416" s="10"/>
      <c r="I416" s="10"/>
      <c r="J416" s="10"/>
    </row>
    <row r="417" spans="5:10" ht="12.75">
      <c r="E417" s="10"/>
      <c r="F417" s="10"/>
      <c r="G417" s="10"/>
      <c r="H417" s="10"/>
      <c r="I417" s="10"/>
      <c r="J417" s="10"/>
    </row>
    <row r="418" spans="5:10" ht="12.75">
      <c r="E418" s="10"/>
      <c r="F418" s="10"/>
      <c r="G418" s="10"/>
      <c r="H418" s="10"/>
      <c r="I418" s="10"/>
      <c r="J418" s="10"/>
    </row>
    <row r="419" spans="5:10" ht="12.75">
      <c r="E419" s="10"/>
      <c r="F419" s="10"/>
      <c r="G419" s="10"/>
      <c r="H419" s="10"/>
      <c r="I419" s="10"/>
      <c r="J419" s="10"/>
    </row>
    <row r="420" spans="5:10" ht="12.75">
      <c r="E420" s="10"/>
      <c r="F420" s="10"/>
      <c r="G420" s="10"/>
      <c r="H420" s="10"/>
      <c r="I420" s="10"/>
      <c r="J420" s="10"/>
    </row>
    <row r="421" spans="5:10" ht="12.75">
      <c r="E421" s="10"/>
      <c r="F421" s="10"/>
      <c r="G421" s="10"/>
      <c r="H421" s="10"/>
      <c r="I421" s="10"/>
      <c r="J421" s="10"/>
    </row>
    <row r="422" spans="5:10" ht="12.75">
      <c r="E422" s="10"/>
      <c r="F422" s="10"/>
      <c r="G422" s="10"/>
      <c r="H422" s="10"/>
      <c r="I422" s="10"/>
      <c r="J422" s="10"/>
    </row>
    <row r="423" spans="5:10" ht="12.75">
      <c r="E423" s="10"/>
      <c r="F423" s="10"/>
      <c r="G423" s="10"/>
      <c r="H423" s="10"/>
      <c r="I423" s="10"/>
      <c r="J423" s="10"/>
    </row>
    <row r="424" spans="5:10" ht="12.75">
      <c r="E424" s="10"/>
      <c r="F424" s="10"/>
      <c r="G424" s="10"/>
      <c r="H424" s="10"/>
      <c r="I424" s="10"/>
      <c r="J424" s="10"/>
    </row>
    <row r="425" spans="5:10" ht="12.75">
      <c r="E425" s="10"/>
      <c r="F425" s="10"/>
      <c r="G425" s="10"/>
      <c r="H425" s="10"/>
      <c r="I425" s="10"/>
      <c r="J425" s="10"/>
    </row>
    <row r="426" spans="5:10" ht="12.75">
      <c r="E426" s="10"/>
      <c r="F426" s="10"/>
      <c r="G426" s="10"/>
      <c r="H426" s="10"/>
      <c r="I426" s="10"/>
      <c r="J426" s="10"/>
    </row>
    <row r="427" spans="5:10" ht="12.75">
      <c r="E427" s="10"/>
      <c r="F427" s="10"/>
      <c r="G427" s="10"/>
      <c r="H427" s="10"/>
      <c r="I427" s="10"/>
      <c r="J427" s="10"/>
    </row>
    <row r="428" spans="5:10" ht="12.75">
      <c r="E428" s="10"/>
      <c r="F428" s="10"/>
      <c r="G428" s="10"/>
      <c r="H428" s="10"/>
      <c r="I428" s="10"/>
      <c r="J428" s="10"/>
    </row>
    <row r="429" spans="5:10" ht="12.75">
      <c r="E429" s="10"/>
      <c r="F429" s="10"/>
      <c r="G429" s="10"/>
      <c r="H429" s="10"/>
      <c r="I429" s="10"/>
      <c r="J429" s="10"/>
    </row>
    <row r="430" spans="5:10" ht="12.75">
      <c r="E430" s="10"/>
      <c r="F430" s="10"/>
      <c r="G430" s="10"/>
      <c r="H430" s="10"/>
      <c r="I430" s="10"/>
      <c r="J430" s="10"/>
    </row>
    <row r="431" spans="5:10" ht="12.75">
      <c r="E431" s="10"/>
      <c r="F431" s="10"/>
      <c r="G431" s="10"/>
      <c r="H431" s="10"/>
      <c r="I431" s="10"/>
      <c r="J431" s="10"/>
    </row>
    <row r="432" spans="5:10" ht="12.75">
      <c r="E432" s="10"/>
      <c r="F432" s="10"/>
      <c r="G432" s="10"/>
      <c r="H432" s="10"/>
      <c r="I432" s="10"/>
      <c r="J432" s="10"/>
    </row>
    <row r="433" spans="5:10" ht="12.75">
      <c r="E433" s="10"/>
      <c r="F433" s="10"/>
      <c r="G433" s="10"/>
      <c r="H433" s="10"/>
      <c r="I433" s="10"/>
      <c r="J433" s="10"/>
    </row>
    <row r="434" spans="5:10" ht="12.75">
      <c r="E434" s="10"/>
      <c r="F434" s="10"/>
      <c r="G434" s="10"/>
      <c r="H434" s="10"/>
      <c r="I434" s="10"/>
      <c r="J434" s="10"/>
    </row>
    <row r="435" spans="5:10" ht="12.75">
      <c r="E435" s="10"/>
      <c r="F435" s="10"/>
      <c r="G435" s="10"/>
      <c r="H435" s="10"/>
      <c r="I435" s="10"/>
      <c r="J435" s="10"/>
    </row>
    <row r="436" spans="5:10" ht="12.75">
      <c r="E436" s="10"/>
      <c r="F436" s="10"/>
      <c r="G436" s="10"/>
      <c r="H436" s="10"/>
      <c r="I436" s="10"/>
      <c r="J436" s="10"/>
    </row>
    <row r="437" spans="5:10" ht="12.75">
      <c r="E437" s="10"/>
      <c r="F437" s="10"/>
      <c r="G437" s="10"/>
      <c r="H437" s="10"/>
      <c r="I437" s="10"/>
      <c r="J437" s="10"/>
    </row>
    <row r="438" spans="5:10" ht="12.75">
      <c r="E438" s="10"/>
      <c r="F438" s="10"/>
      <c r="G438" s="10"/>
      <c r="H438" s="10"/>
      <c r="I438" s="10"/>
      <c r="J438" s="10"/>
    </row>
    <row r="439" spans="5:10" ht="12.75">
      <c r="E439" s="10"/>
      <c r="F439" s="10"/>
      <c r="G439" s="10"/>
      <c r="H439" s="10"/>
      <c r="I439" s="10"/>
      <c r="J439" s="10"/>
    </row>
    <row r="440" spans="5:10" ht="12.75">
      <c r="E440" s="10"/>
      <c r="F440" s="10"/>
      <c r="G440" s="10"/>
      <c r="H440" s="10"/>
      <c r="I440" s="10"/>
      <c r="J440" s="10"/>
    </row>
    <row r="441" spans="5:10" ht="12.75">
      <c r="E441" s="10"/>
      <c r="F441" s="10"/>
      <c r="G441" s="10"/>
      <c r="H441" s="10"/>
      <c r="I441" s="10"/>
      <c r="J441" s="10"/>
    </row>
    <row r="442" spans="5:10" ht="12.75">
      <c r="E442" s="10"/>
      <c r="F442" s="10"/>
      <c r="G442" s="10"/>
      <c r="H442" s="10"/>
      <c r="I442" s="10"/>
      <c r="J442" s="10"/>
    </row>
    <row r="443" spans="5:10" ht="12.75">
      <c r="E443" s="10"/>
      <c r="F443" s="10"/>
      <c r="G443" s="10"/>
      <c r="H443" s="10"/>
      <c r="I443" s="10"/>
      <c r="J443" s="10"/>
    </row>
    <row r="444" spans="5:10" ht="12.75">
      <c r="E444" s="10"/>
      <c r="F444" s="10"/>
      <c r="G444" s="10"/>
      <c r="H444" s="10"/>
      <c r="I444" s="10"/>
      <c r="J444" s="10"/>
    </row>
    <row r="445" spans="5:10" ht="12.75">
      <c r="E445" s="10"/>
      <c r="F445" s="10"/>
      <c r="G445" s="10"/>
      <c r="H445" s="10"/>
      <c r="I445" s="10"/>
      <c r="J445" s="10"/>
    </row>
    <row r="446" spans="5:10" ht="12.75">
      <c r="E446" s="10"/>
      <c r="F446" s="10"/>
      <c r="G446" s="10"/>
      <c r="H446" s="10"/>
      <c r="I446" s="10"/>
      <c r="J446" s="10"/>
    </row>
    <row r="447" spans="5:10" ht="12.75">
      <c r="E447" s="10"/>
      <c r="F447" s="10"/>
      <c r="G447" s="10"/>
      <c r="H447" s="10"/>
      <c r="I447" s="10"/>
      <c r="J447" s="10"/>
    </row>
    <row r="448" spans="5:10" ht="12.75">
      <c r="E448" s="10"/>
      <c r="F448" s="10"/>
      <c r="G448" s="10"/>
      <c r="H448" s="10"/>
      <c r="I448" s="10"/>
      <c r="J448" s="10"/>
    </row>
    <row r="449" spans="5:10" ht="12.75">
      <c r="E449" s="10"/>
      <c r="F449" s="10"/>
      <c r="G449" s="10"/>
      <c r="H449" s="10"/>
      <c r="I449" s="10"/>
      <c r="J449" s="10"/>
    </row>
    <row r="450" spans="5:10" ht="12.75">
      <c r="E450" s="10"/>
      <c r="F450" s="10"/>
      <c r="G450" s="10"/>
      <c r="H450" s="10"/>
      <c r="I450" s="10"/>
      <c r="J450" s="10"/>
    </row>
    <row r="451" spans="5:10" ht="12.75">
      <c r="E451" s="10"/>
      <c r="F451" s="10"/>
      <c r="G451" s="10"/>
      <c r="H451" s="10"/>
      <c r="I451" s="10"/>
      <c r="J451" s="10"/>
    </row>
    <row r="452" spans="5:10" ht="12.75">
      <c r="E452" s="10"/>
      <c r="F452" s="10"/>
      <c r="G452" s="10"/>
      <c r="H452" s="10"/>
      <c r="I452" s="10"/>
      <c r="J452" s="10"/>
    </row>
    <row r="453" spans="5:10" ht="12.75">
      <c r="E453" s="10"/>
      <c r="F453" s="10"/>
      <c r="G453" s="10"/>
      <c r="H453" s="10"/>
      <c r="I453" s="10"/>
      <c r="J453" s="10"/>
    </row>
    <row r="454" spans="5:10" ht="12.75">
      <c r="E454" s="10"/>
      <c r="F454" s="10"/>
      <c r="G454" s="10"/>
      <c r="H454" s="10"/>
      <c r="I454" s="10"/>
      <c r="J454" s="10"/>
    </row>
    <row r="455" spans="5:10" ht="12.75">
      <c r="E455" s="10"/>
      <c r="F455" s="10"/>
      <c r="G455" s="10"/>
      <c r="H455" s="10"/>
      <c r="I455" s="10"/>
      <c r="J455" s="10"/>
    </row>
    <row r="456" spans="5:10" ht="12.75">
      <c r="E456" s="10"/>
      <c r="F456" s="10"/>
      <c r="G456" s="10"/>
      <c r="H456" s="10"/>
      <c r="I456" s="10"/>
      <c r="J456" s="10"/>
    </row>
    <row r="457" spans="5:10" ht="12.75">
      <c r="E457" s="10"/>
      <c r="F457" s="10"/>
      <c r="G457" s="10"/>
      <c r="H457" s="10"/>
      <c r="I457" s="10"/>
      <c r="J457" s="10"/>
    </row>
    <row r="458" spans="5:10" ht="12.75">
      <c r="E458" s="10"/>
      <c r="F458" s="10"/>
      <c r="G458" s="10"/>
      <c r="H458" s="10"/>
      <c r="I458" s="10"/>
      <c r="J458" s="10"/>
    </row>
    <row r="459" spans="5:10" ht="12.75">
      <c r="E459" s="10"/>
      <c r="F459" s="10"/>
      <c r="G459" s="10"/>
      <c r="H459" s="10"/>
      <c r="I459" s="10"/>
      <c r="J459" s="10"/>
    </row>
    <row r="460" spans="5:10" ht="12.75">
      <c r="E460" s="10"/>
      <c r="F460" s="10"/>
      <c r="G460" s="10"/>
      <c r="H460" s="10"/>
      <c r="I460" s="10"/>
      <c r="J460" s="10"/>
    </row>
    <row r="461" spans="5:10" ht="12.75">
      <c r="E461" s="10"/>
      <c r="F461" s="10"/>
      <c r="G461" s="10"/>
      <c r="H461" s="10"/>
      <c r="I461" s="10"/>
      <c r="J461" s="10"/>
    </row>
    <row r="462" spans="5:10" ht="12.75">
      <c r="E462" s="10"/>
      <c r="F462" s="10"/>
      <c r="G462" s="10"/>
      <c r="H462" s="10"/>
      <c r="I462" s="10"/>
      <c r="J462" s="10"/>
    </row>
    <row r="463" spans="5:10" ht="12.75">
      <c r="E463" s="10"/>
      <c r="F463" s="10"/>
      <c r="G463" s="10"/>
      <c r="H463" s="10"/>
      <c r="I463" s="10"/>
      <c r="J463" s="10"/>
    </row>
    <row r="464" spans="5:10" ht="12.75">
      <c r="E464" s="10"/>
      <c r="F464" s="10"/>
      <c r="G464" s="10"/>
      <c r="H464" s="10"/>
      <c r="I464" s="10"/>
      <c r="J464" s="10"/>
    </row>
    <row r="465" spans="5:10" ht="12.75">
      <c r="E465" s="10"/>
      <c r="F465" s="10"/>
      <c r="G465" s="10"/>
      <c r="H465" s="10"/>
      <c r="I465" s="10"/>
      <c r="J465" s="10"/>
    </row>
    <row r="466" spans="5:10" ht="12.75">
      <c r="E466" s="10"/>
      <c r="F466" s="10"/>
      <c r="G466" s="10"/>
      <c r="H466" s="10"/>
      <c r="I466" s="10"/>
      <c r="J466" s="10"/>
    </row>
    <row r="467" spans="5:10" ht="12.75">
      <c r="E467" s="10"/>
      <c r="F467" s="10"/>
      <c r="G467" s="10"/>
      <c r="H467" s="10"/>
      <c r="I467" s="10"/>
      <c r="J467" s="10"/>
    </row>
    <row r="468" spans="5:10" ht="12.75">
      <c r="E468" s="10"/>
      <c r="F468" s="10"/>
      <c r="G468" s="10"/>
      <c r="H468" s="10"/>
      <c r="I468" s="10"/>
      <c r="J468" s="10"/>
    </row>
    <row r="469" spans="5:10" ht="12.75">
      <c r="E469" s="10"/>
      <c r="F469" s="10"/>
      <c r="G469" s="10"/>
      <c r="H469" s="10"/>
      <c r="I469" s="10"/>
      <c r="J469" s="10"/>
    </row>
    <row r="470" spans="5:10" ht="12.75">
      <c r="E470" s="10"/>
      <c r="F470" s="10"/>
      <c r="G470" s="10"/>
      <c r="H470" s="10"/>
      <c r="I470" s="10"/>
      <c r="J470" s="10"/>
    </row>
    <row r="471" spans="5:10" ht="12.75">
      <c r="E471" s="10"/>
      <c r="F471" s="10"/>
      <c r="G471" s="10"/>
      <c r="H471" s="10"/>
      <c r="I471" s="10"/>
      <c r="J471" s="10"/>
    </row>
    <row r="472" spans="5:10" ht="12.75">
      <c r="E472" s="10"/>
      <c r="F472" s="10"/>
      <c r="G472" s="10"/>
      <c r="H472" s="10"/>
      <c r="I472" s="10"/>
      <c r="J472" s="10"/>
    </row>
    <row r="473" spans="5:10" ht="12.75">
      <c r="E473" s="10"/>
      <c r="F473" s="10"/>
      <c r="G473" s="10"/>
      <c r="H473" s="10"/>
      <c r="I473" s="10"/>
      <c r="J473" s="10"/>
    </row>
    <row r="474" spans="5:10" ht="12.75">
      <c r="E474" s="10"/>
      <c r="F474" s="10"/>
      <c r="G474" s="10"/>
      <c r="H474" s="10"/>
      <c r="I474" s="10"/>
      <c r="J474" s="10"/>
    </row>
    <row r="475" spans="5:10" ht="12.75">
      <c r="E475" s="10"/>
      <c r="F475" s="10"/>
      <c r="G475" s="10"/>
      <c r="H475" s="10"/>
      <c r="I475" s="10"/>
      <c r="J475" s="10"/>
    </row>
    <row r="476" spans="5:10" ht="12.75">
      <c r="E476" s="10"/>
      <c r="F476" s="10"/>
      <c r="G476" s="10"/>
      <c r="H476" s="10"/>
      <c r="I476" s="10"/>
      <c r="J476" s="10"/>
    </row>
    <row r="477" spans="5:10" ht="12.75">
      <c r="E477" s="10"/>
      <c r="F477" s="10"/>
      <c r="G477" s="10"/>
      <c r="H477" s="10"/>
      <c r="I477" s="10"/>
      <c r="J477" s="10"/>
    </row>
    <row r="478" spans="5:10" ht="12.75">
      <c r="E478" s="10"/>
      <c r="F478" s="10"/>
      <c r="G478" s="10"/>
      <c r="H478" s="10"/>
      <c r="I478" s="10"/>
      <c r="J478" s="10"/>
    </row>
    <row r="479" spans="5:10" ht="12.75">
      <c r="E479" s="10"/>
      <c r="F479" s="10"/>
      <c r="G479" s="10"/>
      <c r="H479" s="10"/>
      <c r="I479" s="10"/>
      <c r="J479" s="10"/>
    </row>
    <row r="480" spans="5:10" ht="12.75">
      <c r="E480" s="10"/>
      <c r="F480" s="10"/>
      <c r="G480" s="10"/>
      <c r="H480" s="10"/>
      <c r="I480" s="10"/>
      <c r="J480" s="10"/>
    </row>
    <row r="481" spans="5:10" ht="12.75">
      <c r="E481" s="10"/>
      <c r="F481" s="10"/>
      <c r="G481" s="10"/>
      <c r="H481" s="10"/>
      <c r="I481" s="10"/>
      <c r="J481" s="10"/>
    </row>
    <row r="482" spans="5:10" ht="12.75">
      <c r="E482" s="10"/>
      <c r="F482" s="10"/>
      <c r="G482" s="10"/>
      <c r="H482" s="10"/>
      <c r="I482" s="10"/>
      <c r="J482" s="10"/>
    </row>
    <row r="483" spans="5:10" ht="12.75">
      <c r="E483" s="10"/>
      <c r="F483" s="10"/>
      <c r="G483" s="10"/>
      <c r="H483" s="10"/>
      <c r="I483" s="10"/>
      <c r="J483" s="10"/>
    </row>
    <row r="484" spans="5:10" ht="12.75">
      <c r="E484" s="10"/>
      <c r="F484" s="10"/>
      <c r="G484" s="10"/>
      <c r="H484" s="10"/>
      <c r="I484" s="10"/>
      <c r="J484" s="10"/>
    </row>
    <row r="485" spans="5:10" ht="12.75">
      <c r="E485" s="10"/>
      <c r="F485" s="10"/>
      <c r="G485" s="10"/>
      <c r="H485" s="10"/>
      <c r="I485" s="10"/>
      <c r="J485" s="10"/>
    </row>
    <row r="486" spans="5:10" ht="12.75">
      <c r="E486" s="10"/>
      <c r="F486" s="10"/>
      <c r="G486" s="10"/>
      <c r="H486" s="10"/>
      <c r="I486" s="10"/>
      <c r="J486" s="10"/>
    </row>
    <row r="487" spans="5:10" ht="12.75">
      <c r="E487" s="10"/>
      <c r="F487" s="10"/>
      <c r="G487" s="10"/>
      <c r="H487" s="10"/>
      <c r="I487" s="10"/>
      <c r="J487" s="10"/>
    </row>
    <row r="488" spans="5:10" ht="12.75">
      <c r="E488" s="10"/>
      <c r="F488" s="10"/>
      <c r="G488" s="10"/>
      <c r="H488" s="10"/>
      <c r="I488" s="10"/>
      <c r="J488" s="10"/>
    </row>
    <row r="489" spans="5:10" ht="12.75">
      <c r="E489" s="10"/>
      <c r="F489" s="10"/>
      <c r="G489" s="10"/>
      <c r="H489" s="10"/>
      <c r="I489" s="10"/>
      <c r="J489" s="10"/>
    </row>
    <row r="490" spans="5:10" ht="12.75">
      <c r="E490" s="10"/>
      <c r="F490" s="10"/>
      <c r="G490" s="10"/>
      <c r="H490" s="10"/>
      <c r="I490" s="10"/>
      <c r="J490" s="10"/>
    </row>
    <row r="491" spans="5:10" ht="12.75">
      <c r="E491" s="10"/>
      <c r="F491" s="10"/>
      <c r="G491" s="10"/>
      <c r="H491" s="10"/>
      <c r="I491" s="10"/>
      <c r="J491" s="10"/>
    </row>
    <row r="492" spans="5:10" ht="12.75">
      <c r="E492" s="10"/>
      <c r="F492" s="10"/>
      <c r="G492" s="10"/>
      <c r="H492" s="10"/>
      <c r="I492" s="10"/>
      <c r="J492" s="10"/>
    </row>
    <row r="493" spans="5:10" ht="12.75">
      <c r="E493" s="10"/>
      <c r="F493" s="10"/>
      <c r="G493" s="10"/>
      <c r="H493" s="10"/>
      <c r="I493" s="10"/>
      <c r="J493" s="10"/>
    </row>
    <row r="494" spans="5:10" ht="12.75">
      <c r="E494" s="10"/>
      <c r="F494" s="10"/>
      <c r="G494" s="10"/>
      <c r="H494" s="10"/>
      <c r="I494" s="10"/>
      <c r="J494" s="10"/>
    </row>
    <row r="495" spans="5:10" ht="12.75">
      <c r="E495" s="10"/>
      <c r="F495" s="10"/>
      <c r="G495" s="10"/>
      <c r="H495" s="10"/>
      <c r="I495" s="10"/>
      <c r="J495" s="10"/>
    </row>
    <row r="496" spans="5:10" ht="12.75">
      <c r="E496" s="10"/>
      <c r="F496" s="10"/>
      <c r="G496" s="10"/>
      <c r="H496" s="10"/>
      <c r="I496" s="10"/>
      <c r="J496" s="10"/>
    </row>
    <row r="497" spans="5:10" ht="12.75">
      <c r="E497" s="10"/>
      <c r="F497" s="10"/>
      <c r="G497" s="10"/>
      <c r="H497" s="10"/>
      <c r="I497" s="10"/>
      <c r="J497" s="10"/>
    </row>
    <row r="498" spans="5:10" ht="12.75">
      <c r="E498" s="10"/>
      <c r="F498" s="10"/>
      <c r="G498" s="10"/>
      <c r="H498" s="10"/>
      <c r="I498" s="10"/>
      <c r="J498" s="10"/>
    </row>
    <row r="499" spans="5:10" ht="12.75">
      <c r="E499" s="10"/>
      <c r="F499" s="10"/>
      <c r="G499" s="10"/>
      <c r="H499" s="10"/>
      <c r="I499" s="10"/>
      <c r="J499" s="10"/>
    </row>
    <row r="500" spans="5:10" ht="12.75">
      <c r="E500" s="10"/>
      <c r="F500" s="10"/>
      <c r="G500" s="10"/>
      <c r="H500" s="10"/>
      <c r="I500" s="10"/>
      <c r="J500" s="10"/>
    </row>
    <row r="501" spans="5:10" ht="12.75">
      <c r="E501" s="10"/>
      <c r="F501" s="10"/>
      <c r="G501" s="10"/>
      <c r="H501" s="10"/>
      <c r="I501" s="10"/>
      <c r="J501" s="10"/>
    </row>
    <row r="502" spans="5:10" ht="12.75">
      <c r="E502" s="10"/>
      <c r="F502" s="10"/>
      <c r="G502" s="10"/>
      <c r="H502" s="10"/>
      <c r="I502" s="10"/>
      <c r="J502" s="10"/>
    </row>
    <row r="503" spans="5:10" ht="12.75">
      <c r="E503" s="10"/>
      <c r="F503" s="10"/>
      <c r="G503" s="10"/>
      <c r="H503" s="10"/>
      <c r="I503" s="10"/>
      <c r="J503" s="10"/>
    </row>
    <row r="504" spans="5:10" ht="12.75">
      <c r="E504" s="10"/>
      <c r="F504" s="10"/>
      <c r="G504" s="10"/>
      <c r="H504" s="10"/>
      <c r="I504" s="10"/>
      <c r="J504" s="10"/>
    </row>
    <row r="505" spans="5:10" ht="12.75">
      <c r="E505" s="10"/>
      <c r="F505" s="10"/>
      <c r="G505" s="10"/>
      <c r="H505" s="10"/>
      <c r="I505" s="10"/>
      <c r="J505" s="10"/>
    </row>
    <row r="506" spans="5:10" ht="12.75">
      <c r="E506" s="10"/>
      <c r="F506" s="10"/>
      <c r="G506" s="10"/>
      <c r="H506" s="10"/>
      <c r="I506" s="10"/>
      <c r="J506" s="10"/>
    </row>
    <row r="507" spans="5:10" ht="12.75">
      <c r="E507" s="10"/>
      <c r="F507" s="10"/>
      <c r="G507" s="10"/>
      <c r="H507" s="10"/>
      <c r="I507" s="10"/>
      <c r="J507" s="10"/>
    </row>
    <row r="508" spans="5:10" ht="12.75">
      <c r="E508" s="10"/>
      <c r="F508" s="10"/>
      <c r="G508" s="10"/>
      <c r="H508" s="10"/>
      <c r="I508" s="10"/>
      <c r="J508" s="10"/>
    </row>
    <row r="509" spans="5:10" ht="12.75">
      <c r="E509" s="10"/>
      <c r="F509" s="10"/>
      <c r="G509" s="10"/>
      <c r="H509" s="10"/>
      <c r="I509" s="10"/>
      <c r="J509" s="10"/>
    </row>
    <row r="510" spans="5:10" ht="12.75">
      <c r="E510" s="10"/>
      <c r="F510" s="10"/>
      <c r="G510" s="10"/>
      <c r="H510" s="10"/>
      <c r="I510" s="10"/>
      <c r="J510" s="10"/>
    </row>
    <row r="511" spans="5:10" ht="12.75">
      <c r="E511" s="10"/>
      <c r="F511" s="10"/>
      <c r="G511" s="10"/>
      <c r="H511" s="10"/>
      <c r="I511" s="10"/>
      <c r="J511" s="10"/>
    </row>
    <row r="512" spans="5:10" ht="12.75">
      <c r="E512" s="10"/>
      <c r="F512" s="10"/>
      <c r="G512" s="10"/>
      <c r="H512" s="10"/>
      <c r="I512" s="10"/>
      <c r="J512" s="10"/>
    </row>
    <row r="513" spans="5:10" ht="12.75">
      <c r="E513" s="10"/>
      <c r="F513" s="10"/>
      <c r="G513" s="10"/>
      <c r="H513" s="10"/>
      <c r="I513" s="10"/>
      <c r="J513" s="10"/>
    </row>
    <row r="514" spans="5:10" ht="12.75">
      <c r="E514" s="10"/>
      <c r="F514" s="10"/>
      <c r="G514" s="10"/>
      <c r="H514" s="10"/>
      <c r="I514" s="10"/>
      <c r="J514" s="10"/>
    </row>
    <row r="515" spans="5:10" ht="12.75">
      <c r="E515" s="10"/>
      <c r="F515" s="10"/>
      <c r="G515" s="10"/>
      <c r="H515" s="10"/>
      <c r="I515" s="10"/>
      <c r="J515" s="10"/>
    </row>
    <row r="516" spans="5:10" ht="12.75">
      <c r="E516" s="10"/>
      <c r="F516" s="10"/>
      <c r="G516" s="10"/>
      <c r="H516" s="10"/>
      <c r="I516" s="10"/>
      <c r="J516" s="10"/>
    </row>
    <row r="517" spans="5:10" ht="12.75">
      <c r="E517" s="10"/>
      <c r="F517" s="10"/>
      <c r="G517" s="10"/>
      <c r="H517" s="10"/>
      <c r="I517" s="10"/>
      <c r="J517" s="10"/>
    </row>
    <row r="518" spans="5:10" ht="12.75">
      <c r="E518" s="10"/>
      <c r="F518" s="10"/>
      <c r="G518" s="10"/>
      <c r="H518" s="10"/>
      <c r="I518" s="10"/>
      <c r="J518" s="10"/>
    </row>
    <row r="519" spans="5:10" ht="12.75">
      <c r="E519" s="10"/>
      <c r="F519" s="10"/>
      <c r="G519" s="10"/>
      <c r="H519" s="10"/>
      <c r="I519" s="10"/>
      <c r="J519" s="10"/>
    </row>
    <row r="520" spans="5:10" ht="12.75">
      <c r="E520" s="10"/>
      <c r="F520" s="10"/>
      <c r="G520" s="10"/>
      <c r="H520" s="10"/>
      <c r="I520" s="10"/>
      <c r="J520" s="10"/>
    </row>
    <row r="521" spans="5:10" ht="12.75">
      <c r="E521" s="10"/>
      <c r="F521" s="10"/>
      <c r="G521" s="10"/>
      <c r="H521" s="10"/>
      <c r="I521" s="10"/>
      <c r="J521" s="10"/>
    </row>
    <row r="522" spans="5:10" ht="12.75">
      <c r="E522" s="10"/>
      <c r="F522" s="10"/>
      <c r="G522" s="10"/>
      <c r="H522" s="10"/>
      <c r="I522" s="10"/>
      <c r="J522" s="10"/>
    </row>
    <row r="523" spans="5:10" ht="12.75">
      <c r="E523" s="10"/>
      <c r="F523" s="10"/>
      <c r="G523" s="10"/>
      <c r="H523" s="10"/>
      <c r="I523" s="10"/>
      <c r="J523" s="10"/>
    </row>
    <row r="524" spans="5:10" ht="12.75">
      <c r="E524" s="10"/>
      <c r="F524" s="10"/>
      <c r="G524" s="10"/>
      <c r="H524" s="10"/>
      <c r="I524" s="10"/>
      <c r="J524" s="10"/>
    </row>
    <row r="525" spans="5:10" ht="12.75">
      <c r="E525" s="10"/>
      <c r="F525" s="10"/>
      <c r="G525" s="10"/>
      <c r="H525" s="10"/>
      <c r="I525" s="10"/>
      <c r="J525" s="10"/>
    </row>
    <row r="526" spans="5:10" ht="12.75">
      <c r="E526" s="10"/>
      <c r="F526" s="10"/>
      <c r="G526" s="10"/>
      <c r="H526" s="10"/>
      <c r="I526" s="10"/>
      <c r="J526" s="10"/>
    </row>
    <row r="527" spans="5:10" ht="12.75">
      <c r="E527" s="10"/>
      <c r="F527" s="10"/>
      <c r="G527" s="10"/>
      <c r="H527" s="10"/>
      <c r="I527" s="10"/>
      <c r="J527" s="10"/>
    </row>
    <row r="528" spans="5:10" ht="12.75">
      <c r="E528" s="10"/>
      <c r="F528" s="10"/>
      <c r="G528" s="10"/>
      <c r="H528" s="10"/>
      <c r="I528" s="10"/>
      <c r="J528" s="10"/>
    </row>
    <row r="529" spans="5:10" ht="12.75">
      <c r="E529" s="10"/>
      <c r="F529" s="10"/>
      <c r="G529" s="10"/>
      <c r="H529" s="10"/>
      <c r="I529" s="10"/>
      <c r="J529" s="10"/>
    </row>
    <row r="530" spans="5:10" ht="12.75">
      <c r="E530" s="10"/>
      <c r="F530" s="10"/>
      <c r="G530" s="10"/>
      <c r="H530" s="10"/>
      <c r="I530" s="10"/>
      <c r="J530" s="10"/>
    </row>
    <row r="531" spans="5:10" ht="12.75">
      <c r="E531" s="10"/>
      <c r="F531" s="10"/>
      <c r="G531" s="10"/>
      <c r="H531" s="10"/>
      <c r="I531" s="10"/>
      <c r="J531" s="10"/>
    </row>
    <row r="532" spans="5:10" ht="12.75">
      <c r="E532" s="10"/>
      <c r="F532" s="10"/>
      <c r="G532" s="10"/>
      <c r="H532" s="10"/>
      <c r="I532" s="10"/>
      <c r="J532" s="10"/>
    </row>
    <row r="533" spans="5:10" ht="12.75">
      <c r="E533" s="10"/>
      <c r="F533" s="10"/>
      <c r="G533" s="10"/>
      <c r="H533" s="10"/>
      <c r="I533" s="10"/>
      <c r="J533" s="10"/>
    </row>
    <row r="534" spans="5:10" ht="12.75">
      <c r="E534" s="10"/>
      <c r="F534" s="10"/>
      <c r="G534" s="10"/>
      <c r="H534" s="10"/>
      <c r="I534" s="10"/>
      <c r="J534" s="10"/>
    </row>
    <row r="535" spans="5:10" ht="12.75">
      <c r="E535" s="10"/>
      <c r="F535" s="10"/>
      <c r="G535" s="10"/>
      <c r="H535" s="10"/>
      <c r="I535" s="10"/>
      <c r="J535" s="10"/>
    </row>
    <row r="536" spans="5:10" ht="12.75">
      <c r="E536" s="10"/>
      <c r="F536" s="10"/>
      <c r="G536" s="10"/>
      <c r="H536" s="10"/>
      <c r="I536" s="10"/>
      <c r="J536" s="10"/>
    </row>
    <row r="537" spans="5:10" ht="12.75">
      <c r="E537" s="10"/>
      <c r="F537" s="10"/>
      <c r="G537" s="10"/>
      <c r="H537" s="10"/>
      <c r="I537" s="10"/>
      <c r="J537" s="10"/>
    </row>
    <row r="538" spans="5:10" ht="12.75">
      <c r="E538" s="10"/>
      <c r="F538" s="10"/>
      <c r="G538" s="10"/>
      <c r="H538" s="10"/>
      <c r="I538" s="10"/>
      <c r="J538" s="10"/>
    </row>
    <row r="539" spans="5:10" ht="12.75">
      <c r="E539" s="10"/>
      <c r="F539" s="10"/>
      <c r="G539" s="10"/>
      <c r="H539" s="10"/>
      <c r="I539" s="10"/>
      <c r="J539" s="10"/>
    </row>
    <row r="540" spans="5:10" ht="12.75">
      <c r="E540" s="10"/>
      <c r="F540" s="10"/>
      <c r="G540" s="10"/>
      <c r="H540" s="10"/>
      <c r="I540" s="10"/>
      <c r="J540" s="10"/>
    </row>
    <row r="541" spans="5:10" ht="12.75">
      <c r="E541" s="10"/>
      <c r="F541" s="10"/>
      <c r="G541" s="10"/>
      <c r="H541" s="10"/>
      <c r="I541" s="10"/>
      <c r="J541" s="10"/>
    </row>
    <row r="542" spans="5:10" ht="12.75">
      <c r="E542" s="10"/>
      <c r="F542" s="10"/>
      <c r="G542" s="10"/>
      <c r="H542" s="10"/>
      <c r="I542" s="10"/>
      <c r="J542" s="10"/>
    </row>
    <row r="543" spans="5:10" ht="12.75">
      <c r="E543" s="10"/>
      <c r="F543" s="10"/>
      <c r="G543" s="10"/>
      <c r="H543" s="10"/>
      <c r="I543" s="10"/>
      <c r="J543" s="10"/>
    </row>
    <row r="544" spans="5:10" ht="12.75">
      <c r="E544" s="10"/>
      <c r="F544" s="10"/>
      <c r="G544" s="10"/>
      <c r="H544" s="10"/>
      <c r="I544" s="10"/>
      <c r="J544" s="10"/>
    </row>
    <row r="545" spans="5:10" ht="12.75">
      <c r="E545" s="10"/>
      <c r="F545" s="10"/>
      <c r="G545" s="10"/>
      <c r="H545" s="10"/>
      <c r="I545" s="10"/>
      <c r="J545" s="10"/>
    </row>
    <row r="546" spans="5:10" ht="12.75">
      <c r="E546" s="10"/>
      <c r="F546" s="10"/>
      <c r="G546" s="10"/>
      <c r="H546" s="10"/>
      <c r="I546" s="10"/>
      <c r="J546" s="10"/>
    </row>
    <row r="547" spans="5:10" ht="12.75">
      <c r="E547" s="10"/>
      <c r="F547" s="10"/>
      <c r="G547" s="10"/>
      <c r="H547" s="10"/>
      <c r="I547" s="10"/>
      <c r="J547" s="10"/>
    </row>
    <row r="548" spans="5:10" ht="12.75">
      <c r="E548" s="10"/>
      <c r="F548" s="10"/>
      <c r="G548" s="10"/>
      <c r="H548" s="10"/>
      <c r="I548" s="10"/>
      <c r="J548" s="10"/>
    </row>
    <row r="549" spans="5:10" ht="12.75">
      <c r="E549" s="10"/>
      <c r="F549" s="10"/>
      <c r="G549" s="10"/>
      <c r="H549" s="10"/>
      <c r="I549" s="10"/>
      <c r="J549" s="10"/>
    </row>
    <row r="550" spans="5:10" ht="12.75">
      <c r="E550" s="10"/>
      <c r="F550" s="10"/>
      <c r="G550" s="10"/>
      <c r="H550" s="10"/>
      <c r="I550" s="10"/>
      <c r="J550" s="10"/>
    </row>
    <row r="551" spans="5:10" ht="12.75">
      <c r="E551" s="10"/>
      <c r="F551" s="10"/>
      <c r="G551" s="10"/>
      <c r="H551" s="10"/>
      <c r="I551" s="10"/>
      <c r="J551" s="10"/>
    </row>
    <row r="552" spans="5:10" ht="12.75">
      <c r="E552" s="10"/>
      <c r="F552" s="10"/>
      <c r="G552" s="10"/>
      <c r="H552" s="10"/>
      <c r="I552" s="10"/>
      <c r="J552" s="10"/>
    </row>
    <row r="553" spans="5:10" ht="12.75">
      <c r="E553" s="10"/>
      <c r="F553" s="10"/>
      <c r="G553" s="10"/>
      <c r="H553" s="10"/>
      <c r="I553" s="10"/>
      <c r="J553" s="10"/>
    </row>
    <row r="554" spans="5:10" ht="12.75">
      <c r="E554" s="10"/>
      <c r="F554" s="10"/>
      <c r="G554" s="10"/>
      <c r="H554" s="10"/>
      <c r="I554" s="10"/>
      <c r="J554" s="10"/>
    </row>
    <row r="555" spans="5:10" ht="12.75">
      <c r="E555" s="10"/>
      <c r="F555" s="10"/>
      <c r="G555" s="10"/>
      <c r="H555" s="10"/>
      <c r="I555" s="10"/>
      <c r="J555" s="10"/>
    </row>
    <row r="556" spans="5:10" ht="12.75">
      <c r="E556" s="10"/>
      <c r="F556" s="10"/>
      <c r="G556" s="10"/>
      <c r="H556" s="10"/>
      <c r="I556" s="10"/>
      <c r="J556" s="10"/>
    </row>
    <row r="557" spans="5:10" ht="12.75">
      <c r="E557" s="10"/>
      <c r="F557" s="10"/>
      <c r="G557" s="10"/>
      <c r="H557" s="10"/>
      <c r="I557" s="10"/>
      <c r="J557" s="10"/>
    </row>
    <row r="558" spans="5:10" ht="12.75">
      <c r="E558" s="10"/>
      <c r="F558" s="10"/>
      <c r="G558" s="10"/>
      <c r="H558" s="10"/>
      <c r="I558" s="10"/>
      <c r="J558" s="10"/>
    </row>
    <row r="559" spans="5:10" ht="12.75">
      <c r="E559" s="10"/>
      <c r="F559" s="10"/>
      <c r="G559" s="10"/>
      <c r="H559" s="10"/>
      <c r="I559" s="10"/>
      <c r="J559" s="10"/>
    </row>
    <row r="560" spans="5:10" ht="12.75">
      <c r="E560" s="10"/>
      <c r="F560" s="10"/>
      <c r="G560" s="10"/>
      <c r="H560" s="10"/>
      <c r="I560" s="10"/>
      <c r="J560" s="10"/>
    </row>
    <row r="561" spans="5:10" ht="12.75">
      <c r="E561" s="10"/>
      <c r="F561" s="10"/>
      <c r="G561" s="10"/>
      <c r="H561" s="10"/>
      <c r="I561" s="10"/>
      <c r="J561" s="10"/>
    </row>
    <row r="562" spans="5:10" ht="12.75">
      <c r="E562" s="10"/>
      <c r="F562" s="10"/>
      <c r="G562" s="10"/>
      <c r="H562" s="10"/>
      <c r="I562" s="10"/>
      <c r="J562" s="10"/>
    </row>
    <row r="563" spans="5:10" ht="12.75">
      <c r="E563" s="10"/>
      <c r="F563" s="10"/>
      <c r="G563" s="10"/>
      <c r="H563" s="10"/>
      <c r="I563" s="10"/>
      <c r="J563" s="10"/>
    </row>
    <row r="564" spans="5:10" ht="12.75">
      <c r="E564" s="10"/>
      <c r="F564" s="10"/>
      <c r="G564" s="10"/>
      <c r="H564" s="10"/>
      <c r="I564" s="10"/>
      <c r="J564" s="10"/>
    </row>
    <row r="565" spans="5:10" ht="12.75">
      <c r="E565" s="10"/>
      <c r="F565" s="10"/>
      <c r="G565" s="10"/>
      <c r="H565" s="10"/>
      <c r="I565" s="10"/>
      <c r="J565" s="10"/>
    </row>
    <row r="566" spans="5:10" ht="12.75">
      <c r="E566" s="10"/>
      <c r="F566" s="10"/>
      <c r="G566" s="10"/>
      <c r="H566" s="10"/>
      <c r="I566" s="10"/>
      <c r="J566" s="10"/>
    </row>
    <row r="567" spans="5:10" ht="12.75">
      <c r="E567" s="10"/>
      <c r="F567" s="10"/>
      <c r="G567" s="10"/>
      <c r="H567" s="10"/>
      <c r="I567" s="10"/>
      <c r="J567" s="10"/>
    </row>
    <row r="568" spans="5:10" ht="12.75">
      <c r="E568" s="10"/>
      <c r="F568" s="10"/>
      <c r="G568" s="10"/>
      <c r="H568" s="10"/>
      <c r="I568" s="10"/>
      <c r="J568" s="10"/>
    </row>
    <row r="569" spans="5:10" ht="12.75">
      <c r="E569" s="10"/>
      <c r="F569" s="10"/>
      <c r="G569" s="10"/>
      <c r="H569" s="10"/>
      <c r="I569" s="10"/>
      <c r="J569" s="10"/>
    </row>
    <row r="570" spans="5:10" ht="12.75">
      <c r="E570" s="10"/>
      <c r="F570" s="10"/>
      <c r="G570" s="10"/>
      <c r="H570" s="10"/>
      <c r="I570" s="10"/>
      <c r="J570" s="10"/>
    </row>
    <row r="571" spans="5:10" ht="12.75">
      <c r="E571" s="10"/>
      <c r="F571" s="10"/>
      <c r="G571" s="10"/>
      <c r="H571" s="10"/>
      <c r="I571" s="10"/>
      <c r="J571" s="10"/>
    </row>
    <row r="572" spans="5:10" ht="12.75">
      <c r="E572" s="10"/>
      <c r="F572" s="10"/>
      <c r="G572" s="10"/>
      <c r="H572" s="10"/>
      <c r="I572" s="10"/>
      <c r="J572" s="10"/>
    </row>
    <row r="573" spans="5:10" ht="12.75">
      <c r="E573" s="10"/>
      <c r="F573" s="10"/>
      <c r="G573" s="10"/>
      <c r="H573" s="10"/>
      <c r="I573" s="10"/>
      <c r="J573" s="10"/>
    </row>
    <row r="574" spans="5:10" ht="12.75">
      <c r="E574" s="10"/>
      <c r="F574" s="10"/>
      <c r="G574" s="10"/>
      <c r="H574" s="10"/>
      <c r="I574" s="10"/>
      <c r="J574" s="10"/>
    </row>
    <row r="575" spans="5:10" ht="12.75">
      <c r="E575" s="10"/>
      <c r="F575" s="10"/>
      <c r="G575" s="10"/>
      <c r="H575" s="10"/>
      <c r="I575" s="10"/>
      <c r="J575" s="10"/>
    </row>
    <row r="576" spans="5:10" ht="12.75">
      <c r="E576" s="10"/>
      <c r="F576" s="10"/>
      <c r="G576" s="10"/>
      <c r="H576" s="10"/>
      <c r="I576" s="10"/>
      <c r="J576" s="10"/>
    </row>
    <row r="577" spans="5:10" ht="12.75">
      <c r="E577" s="10"/>
      <c r="F577" s="10"/>
      <c r="G577" s="10"/>
      <c r="H577" s="10"/>
      <c r="I577" s="10"/>
      <c r="J577" s="10"/>
    </row>
    <row r="578" spans="5:10" ht="12.75">
      <c r="E578" s="10"/>
      <c r="F578" s="10"/>
      <c r="G578" s="10"/>
      <c r="H578" s="10"/>
      <c r="I578" s="10"/>
      <c r="J578" s="10"/>
    </row>
    <row r="579" spans="5:10" ht="12.75">
      <c r="E579" s="10"/>
      <c r="F579" s="10"/>
      <c r="G579" s="10"/>
      <c r="H579" s="10"/>
      <c r="I579" s="10"/>
      <c r="J579" s="10"/>
    </row>
    <row r="580" spans="5:10" ht="12.75">
      <c r="E580" s="10"/>
      <c r="F580" s="10"/>
      <c r="G580" s="10"/>
      <c r="H580" s="10"/>
      <c r="I580" s="10"/>
      <c r="J580" s="10"/>
    </row>
    <row r="581" spans="5:10" ht="12.75">
      <c r="E581" s="10"/>
      <c r="F581" s="10"/>
      <c r="G581" s="10"/>
      <c r="H581" s="10"/>
      <c r="I581" s="10"/>
      <c r="J581" s="10"/>
    </row>
    <row r="582" spans="5:10" ht="12.75">
      <c r="E582" s="10"/>
      <c r="F582" s="10"/>
      <c r="G582" s="10"/>
      <c r="H582" s="10"/>
      <c r="I582" s="10"/>
      <c r="J582" s="10"/>
    </row>
    <row r="583" spans="5:10" ht="12.75">
      <c r="E583" s="10"/>
      <c r="F583" s="10"/>
      <c r="G583" s="10"/>
      <c r="H583" s="10"/>
      <c r="I583" s="10"/>
      <c r="J583" s="10"/>
    </row>
    <row r="584" spans="5:10" ht="12.75">
      <c r="E584" s="10"/>
      <c r="F584" s="10"/>
      <c r="G584" s="10"/>
      <c r="H584" s="10"/>
      <c r="I584" s="10"/>
      <c r="J584" s="10"/>
    </row>
    <row r="585" spans="5:10" ht="12.75">
      <c r="E585" s="10"/>
      <c r="F585" s="10"/>
      <c r="G585" s="10"/>
      <c r="H585" s="10"/>
      <c r="I585" s="10"/>
      <c r="J585" s="10"/>
    </row>
    <row r="586" spans="5:10" ht="12.75">
      <c r="E586" s="10"/>
      <c r="F586" s="10"/>
      <c r="G586" s="10"/>
      <c r="H586" s="10"/>
      <c r="I586" s="10"/>
      <c r="J586" s="10"/>
    </row>
    <row r="587" spans="5:10" ht="12.75">
      <c r="E587" s="10"/>
      <c r="F587" s="10"/>
      <c r="G587" s="10"/>
      <c r="H587" s="10"/>
      <c r="I587" s="10"/>
      <c r="J587" s="10"/>
    </row>
    <row r="588" spans="5:10" ht="12.75">
      <c r="E588" s="10"/>
      <c r="F588" s="10"/>
      <c r="G588" s="10"/>
      <c r="H588" s="10"/>
      <c r="I588" s="10"/>
      <c r="J588" s="10"/>
    </row>
    <row r="589" spans="5:10" ht="12.75">
      <c r="E589" s="10"/>
      <c r="F589" s="10"/>
      <c r="G589" s="10"/>
      <c r="H589" s="10"/>
      <c r="I589" s="10"/>
      <c r="J589" s="10"/>
    </row>
    <row r="590" spans="5:10" ht="12.75">
      <c r="E590" s="10"/>
      <c r="F590" s="10"/>
      <c r="G590" s="10"/>
      <c r="H590" s="10"/>
      <c r="I590" s="10"/>
      <c r="J590" s="10"/>
    </row>
    <row r="591" spans="5:10" ht="12.75">
      <c r="E591" s="10"/>
      <c r="F591" s="10"/>
      <c r="G591" s="10"/>
      <c r="H591" s="10"/>
      <c r="I591" s="10"/>
      <c r="J591" s="10"/>
    </row>
    <row r="592" spans="5:10" ht="12.75">
      <c r="E592" s="10"/>
      <c r="F592" s="10"/>
      <c r="G592" s="10"/>
      <c r="H592" s="10"/>
      <c r="I592" s="10"/>
      <c r="J592" s="10"/>
    </row>
    <row r="593" spans="5:10" ht="12.75">
      <c r="E593" s="10"/>
      <c r="F593" s="10"/>
      <c r="G593" s="10"/>
      <c r="H593" s="10"/>
      <c r="I593" s="10"/>
      <c r="J593" s="10"/>
    </row>
    <row r="594" spans="5:10" ht="12.75">
      <c r="E594" s="10"/>
      <c r="F594" s="10"/>
      <c r="G594" s="10"/>
      <c r="H594" s="10"/>
      <c r="I594" s="10"/>
      <c r="J594" s="10"/>
    </row>
    <row r="595" spans="5:10" ht="12.75">
      <c r="E595" s="10"/>
      <c r="F595" s="10"/>
      <c r="G595" s="10"/>
      <c r="H595" s="10"/>
      <c r="I595" s="10"/>
      <c r="J595" s="10"/>
    </row>
    <row r="596" spans="5:10" ht="12.75">
      <c r="E596" s="10"/>
      <c r="F596" s="10"/>
      <c r="G596" s="10"/>
      <c r="H596" s="10"/>
      <c r="I596" s="10"/>
      <c r="J596" s="10"/>
    </row>
    <row r="597" spans="5:10" ht="12.75">
      <c r="E597" s="10"/>
      <c r="F597" s="10"/>
      <c r="G597" s="10"/>
      <c r="H597" s="10"/>
      <c r="I597" s="10"/>
      <c r="J597" s="10"/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S66"/>
  <sheetViews>
    <sheetView workbookViewId="0" topLeftCell="A1">
      <pane xSplit="3" ySplit="4" topLeftCell="X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33" sqref="AG33"/>
    </sheetView>
  </sheetViews>
  <sheetFormatPr defaultColWidth="9.140625" defaultRowHeight="12.75"/>
  <cols>
    <col min="3" max="3" width="36.140625" style="0" customWidth="1"/>
    <col min="7" max="7" width="14.8515625" style="0" customWidth="1"/>
    <col min="9" max="9" width="11.421875" style="0" customWidth="1"/>
    <col min="11" max="11" width="15.28125" style="0" customWidth="1"/>
    <col min="15" max="15" width="15.8515625" style="0" customWidth="1"/>
  </cols>
  <sheetData>
    <row r="1" spans="1:3" ht="12.75">
      <c r="A1" s="5" t="s">
        <v>740</v>
      </c>
      <c r="B1" s="5"/>
      <c r="C1" s="5"/>
    </row>
    <row r="2" spans="7:33" ht="12.75">
      <c r="G2" s="6">
        <v>1974</v>
      </c>
      <c r="H2" s="6"/>
      <c r="I2" s="6"/>
      <c r="J2" s="6"/>
      <c r="K2" s="6">
        <v>1973</v>
      </c>
      <c r="L2" s="6"/>
      <c r="M2" s="6"/>
      <c r="N2" s="6"/>
      <c r="O2" s="6">
        <v>1972</v>
      </c>
      <c r="P2" s="6"/>
      <c r="Q2" s="6"/>
      <c r="R2" s="6"/>
      <c r="S2">
        <v>1971</v>
      </c>
      <c r="T2">
        <v>1970</v>
      </c>
      <c r="U2">
        <v>1969</v>
      </c>
      <c r="V2">
        <v>1968</v>
      </c>
      <c r="W2">
        <v>1967</v>
      </c>
      <c r="X2">
        <v>1966</v>
      </c>
      <c r="Y2">
        <v>1965</v>
      </c>
      <c r="Z2">
        <v>1964</v>
      </c>
      <c r="AA2">
        <v>1963</v>
      </c>
      <c r="AB2">
        <v>1962</v>
      </c>
      <c r="AC2">
        <v>1961</v>
      </c>
      <c r="AD2">
        <v>1960</v>
      </c>
      <c r="AE2">
        <v>1959</v>
      </c>
      <c r="AF2">
        <v>1958</v>
      </c>
      <c r="AG2">
        <v>1957</v>
      </c>
    </row>
    <row r="3" spans="7:18" ht="12.75">
      <c r="G3" s="6" t="s">
        <v>460</v>
      </c>
      <c r="H3" s="6" t="s">
        <v>185</v>
      </c>
      <c r="I3" s="6" t="s">
        <v>946</v>
      </c>
      <c r="J3" s="6"/>
      <c r="K3" s="6" t="s">
        <v>460</v>
      </c>
      <c r="L3" s="6" t="s">
        <v>185</v>
      </c>
      <c r="M3" s="6" t="s">
        <v>947</v>
      </c>
      <c r="N3" s="6"/>
      <c r="O3" s="6" t="s">
        <v>460</v>
      </c>
      <c r="P3" s="6" t="s">
        <v>185</v>
      </c>
      <c r="Q3" s="6" t="s">
        <v>946</v>
      </c>
      <c r="R3" s="6"/>
    </row>
    <row r="4" spans="5:15" ht="12.75">
      <c r="E4" t="s">
        <v>722</v>
      </c>
      <c r="G4" s="2"/>
      <c r="K4" s="2"/>
      <c r="O4" s="2"/>
    </row>
    <row r="5" spans="2:17" ht="12.75">
      <c r="B5" t="s">
        <v>1111</v>
      </c>
      <c r="E5">
        <v>20</v>
      </c>
      <c r="G5" s="2">
        <v>66509900</v>
      </c>
      <c r="H5">
        <v>158483</v>
      </c>
      <c r="I5" s="2">
        <f aca="true" t="shared" si="0" ref="I5:I11">G5/H5</f>
        <v>419.66583166648786</v>
      </c>
      <c r="K5" s="2">
        <v>60786805</v>
      </c>
      <c r="L5">
        <v>163035</v>
      </c>
      <c r="M5" s="2">
        <f aca="true" t="shared" si="1" ref="M5:M11">K5/L5</f>
        <v>372.8451252798479</v>
      </c>
      <c r="O5" s="2">
        <v>55607357</v>
      </c>
      <c r="P5">
        <v>151765</v>
      </c>
      <c r="Q5" s="2">
        <f aca="true" t="shared" si="2" ref="Q5:Q11">O5/P5</f>
        <v>366.40435541791584</v>
      </c>
    </row>
    <row r="6" spans="2:17" ht="12.75">
      <c r="B6" t="s">
        <v>1194</v>
      </c>
      <c r="E6">
        <v>119</v>
      </c>
      <c r="G6" s="2">
        <v>5462047</v>
      </c>
      <c r="H6">
        <v>9498</v>
      </c>
      <c r="I6" s="2">
        <f t="shared" si="0"/>
        <v>575.0733838702885</v>
      </c>
      <c r="K6" s="2">
        <v>4219484</v>
      </c>
      <c r="L6">
        <v>9455</v>
      </c>
      <c r="M6" s="2">
        <f t="shared" si="1"/>
        <v>446.27012162876787</v>
      </c>
      <c r="O6" s="2">
        <v>2339263</v>
      </c>
      <c r="P6">
        <v>7516</v>
      </c>
      <c r="Q6" s="2">
        <f t="shared" si="2"/>
        <v>311.2377594465141</v>
      </c>
    </row>
    <row r="7" spans="2:17" ht="12.75">
      <c r="B7" t="s">
        <v>1257</v>
      </c>
      <c r="E7">
        <v>157</v>
      </c>
      <c r="G7" s="2">
        <v>5306361</v>
      </c>
      <c r="H7">
        <v>12076</v>
      </c>
      <c r="I7" s="2">
        <f t="shared" si="0"/>
        <v>439.4137959589268</v>
      </c>
      <c r="K7" s="2">
        <v>5559053</v>
      </c>
      <c r="L7">
        <v>14296</v>
      </c>
      <c r="M7" s="2">
        <f t="shared" si="1"/>
        <v>388.8537353105764</v>
      </c>
      <c r="O7" s="2">
        <v>4370178</v>
      </c>
      <c r="P7">
        <v>12130</v>
      </c>
      <c r="Q7" s="2">
        <f t="shared" si="2"/>
        <v>360.2784830997527</v>
      </c>
    </row>
    <row r="8" spans="2:17" ht="12.75">
      <c r="B8" t="s">
        <v>1274</v>
      </c>
      <c r="E8">
        <v>98</v>
      </c>
      <c r="G8" s="2">
        <v>1623771</v>
      </c>
      <c r="H8">
        <v>3446</v>
      </c>
      <c r="I8" s="2">
        <f t="shared" si="0"/>
        <v>471.20458502611723</v>
      </c>
      <c r="K8" s="2">
        <v>1240356</v>
      </c>
      <c r="L8">
        <v>2374</v>
      </c>
      <c r="M8" s="2">
        <f t="shared" si="1"/>
        <v>522.475147430497</v>
      </c>
      <c r="O8" s="2">
        <v>997371</v>
      </c>
      <c r="P8">
        <v>1887</v>
      </c>
      <c r="Q8" s="2">
        <f t="shared" si="2"/>
        <v>528.5484896661367</v>
      </c>
    </row>
    <row r="9" spans="2:17" ht="12.75">
      <c r="B9" t="s">
        <v>1296</v>
      </c>
      <c r="E9">
        <v>95</v>
      </c>
      <c r="G9" s="2">
        <v>1991190</v>
      </c>
      <c r="H9">
        <v>4366</v>
      </c>
      <c r="I9" s="2">
        <f t="shared" si="0"/>
        <v>456.06733852496563</v>
      </c>
      <c r="K9" s="2">
        <v>1987891</v>
      </c>
      <c r="L9">
        <v>5117</v>
      </c>
      <c r="M9" s="2">
        <f t="shared" si="1"/>
        <v>388.4875903849912</v>
      </c>
      <c r="O9" s="2">
        <v>1835437</v>
      </c>
      <c r="P9">
        <v>5393</v>
      </c>
      <c r="Q9" s="2">
        <f t="shared" si="2"/>
        <v>340.33691822733175</v>
      </c>
    </row>
    <row r="10" spans="2:17" ht="12.75">
      <c r="B10" t="s">
        <v>1302</v>
      </c>
      <c r="E10">
        <v>26</v>
      </c>
      <c r="G10" s="2">
        <v>982729</v>
      </c>
      <c r="H10">
        <v>3401</v>
      </c>
      <c r="I10" s="2">
        <f t="shared" si="0"/>
        <v>288.9529550132314</v>
      </c>
      <c r="K10" s="2">
        <v>951921</v>
      </c>
      <c r="L10">
        <v>3548</v>
      </c>
      <c r="M10" s="2">
        <f t="shared" si="1"/>
        <v>268.2979143179256</v>
      </c>
      <c r="O10" s="2">
        <v>648112</v>
      </c>
      <c r="P10">
        <v>2901</v>
      </c>
      <c r="Q10" s="2">
        <f t="shared" si="2"/>
        <v>223.40985866942432</v>
      </c>
    </row>
    <row r="11" spans="2:17" ht="12.75">
      <c r="B11" t="s">
        <v>1309</v>
      </c>
      <c r="E11">
        <v>102</v>
      </c>
      <c r="G11" s="2">
        <v>17634025</v>
      </c>
      <c r="H11">
        <v>41595</v>
      </c>
      <c r="I11" s="2">
        <f t="shared" si="0"/>
        <v>423.94578675321554</v>
      </c>
      <c r="K11" s="2">
        <v>16781194</v>
      </c>
      <c r="L11">
        <v>47214</v>
      </c>
      <c r="M11" s="2">
        <f t="shared" si="1"/>
        <v>355.42834752403945</v>
      </c>
      <c r="O11" s="2">
        <v>13781194</v>
      </c>
      <c r="P11">
        <v>43077</v>
      </c>
      <c r="Q11" s="2">
        <f t="shared" si="2"/>
        <v>319.92000371427906</v>
      </c>
    </row>
    <row r="12" spans="2:123" ht="12.75">
      <c r="B12" s="8" t="s">
        <v>1311</v>
      </c>
      <c r="C12" s="8"/>
      <c r="D12" s="8"/>
      <c r="E12" s="8">
        <v>0</v>
      </c>
      <c r="F12" s="8"/>
      <c r="G12" s="9"/>
      <c r="H12" s="8"/>
      <c r="I12" s="2"/>
      <c r="J12" s="8"/>
      <c r="K12" s="9"/>
      <c r="L12" s="8"/>
      <c r="M12" s="2"/>
      <c r="N12" s="8"/>
      <c r="O12" s="9"/>
      <c r="P12" s="8"/>
      <c r="Q12" s="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2:17" ht="12.75">
      <c r="B13" t="s">
        <v>1327</v>
      </c>
      <c r="E13">
        <v>60</v>
      </c>
      <c r="G13" s="2">
        <v>251512</v>
      </c>
      <c r="H13">
        <v>468</v>
      </c>
      <c r="I13" s="2">
        <f aca="true" t="shared" si="3" ref="I13:I19">G13/H13</f>
        <v>537.4188034188035</v>
      </c>
      <c r="K13" s="2">
        <v>310172</v>
      </c>
      <c r="L13">
        <v>653</v>
      </c>
      <c r="M13" s="2">
        <f aca="true" t="shared" si="4" ref="M13:M19">K13/L13</f>
        <v>474.99540581929557</v>
      </c>
      <c r="O13" s="2">
        <v>248202</v>
      </c>
      <c r="P13">
        <v>483</v>
      </c>
      <c r="Q13" s="2">
        <f aca="true" t="shared" si="5" ref="Q13:Q19">O13/P13</f>
        <v>513.8757763975156</v>
      </c>
    </row>
    <row r="14" spans="2:17" ht="12.75">
      <c r="B14" t="s">
        <v>1120</v>
      </c>
      <c r="E14">
        <v>35</v>
      </c>
      <c r="G14" s="2">
        <v>443642</v>
      </c>
      <c r="H14">
        <v>984</v>
      </c>
      <c r="I14" s="2">
        <f t="shared" si="3"/>
        <v>450.8556910569106</v>
      </c>
      <c r="K14" s="2">
        <v>350015</v>
      </c>
      <c r="L14">
        <v>994</v>
      </c>
      <c r="M14" s="2">
        <f t="shared" si="4"/>
        <v>352.1277665995976</v>
      </c>
      <c r="O14" s="2">
        <v>278455</v>
      </c>
      <c r="P14">
        <v>880</v>
      </c>
      <c r="Q14" s="2">
        <f t="shared" si="5"/>
        <v>316.4261363636364</v>
      </c>
    </row>
    <row r="15" spans="2:17" ht="12.75">
      <c r="B15" t="s">
        <v>1125</v>
      </c>
      <c r="E15">
        <v>38</v>
      </c>
      <c r="G15" s="2">
        <v>1893144</v>
      </c>
      <c r="H15">
        <v>5417</v>
      </c>
      <c r="I15" s="2">
        <f t="shared" si="3"/>
        <v>349.48200110762417</v>
      </c>
      <c r="K15" s="2">
        <v>1594961</v>
      </c>
      <c r="L15">
        <v>5249</v>
      </c>
      <c r="M15" s="2">
        <f t="shared" si="4"/>
        <v>303.859973328253</v>
      </c>
      <c r="O15" s="2">
        <v>1241071</v>
      </c>
      <c r="P15">
        <v>4831</v>
      </c>
      <c r="Q15" s="2">
        <f t="shared" si="5"/>
        <v>256.8973297453943</v>
      </c>
    </row>
    <row r="16" spans="2:17" ht="12.75">
      <c r="B16" t="s">
        <v>1134</v>
      </c>
      <c r="E16">
        <v>69</v>
      </c>
      <c r="G16" s="2">
        <v>1602687</v>
      </c>
      <c r="H16">
        <v>4449</v>
      </c>
      <c r="I16" s="2">
        <f t="shared" si="3"/>
        <v>360.23533378287254</v>
      </c>
      <c r="K16" s="2">
        <v>1636691</v>
      </c>
      <c r="L16">
        <v>5248</v>
      </c>
      <c r="M16" s="2">
        <f t="shared" si="4"/>
        <v>311.8694740853659</v>
      </c>
      <c r="O16" s="2">
        <v>1419013</v>
      </c>
      <c r="P16">
        <v>5205</v>
      </c>
      <c r="Q16" s="2">
        <f t="shared" si="5"/>
        <v>272.62497598463017</v>
      </c>
    </row>
    <row r="17" spans="2:17" ht="12.75">
      <c r="B17" t="s">
        <v>1142</v>
      </c>
      <c r="E17">
        <v>40</v>
      </c>
      <c r="G17" s="2">
        <v>358198</v>
      </c>
      <c r="H17">
        <v>949</v>
      </c>
      <c r="I17" s="2">
        <f t="shared" si="3"/>
        <v>377.4478398314015</v>
      </c>
      <c r="K17" s="2">
        <v>426531</v>
      </c>
      <c r="L17">
        <v>1449</v>
      </c>
      <c r="M17" s="2">
        <f t="shared" si="4"/>
        <v>294.3623188405797</v>
      </c>
      <c r="O17" s="2">
        <v>176715</v>
      </c>
      <c r="P17">
        <v>907</v>
      </c>
      <c r="Q17" s="2">
        <f t="shared" si="5"/>
        <v>194.8346196251378</v>
      </c>
    </row>
    <row r="18" spans="2:17" ht="12.75">
      <c r="B18" t="s">
        <v>1152</v>
      </c>
      <c r="E18">
        <v>108</v>
      </c>
      <c r="G18" s="2">
        <v>224399</v>
      </c>
      <c r="H18">
        <v>693</v>
      </c>
      <c r="I18" s="2">
        <f t="shared" si="3"/>
        <v>323.80808080808083</v>
      </c>
      <c r="K18" s="2">
        <v>180854</v>
      </c>
      <c r="L18">
        <v>762</v>
      </c>
      <c r="M18" s="2">
        <f t="shared" si="4"/>
        <v>237.34120734908137</v>
      </c>
      <c r="O18" s="2">
        <v>188178</v>
      </c>
      <c r="P18">
        <v>832</v>
      </c>
      <c r="Q18" s="2">
        <f t="shared" si="5"/>
        <v>226.17548076923077</v>
      </c>
    </row>
    <row r="19" spans="2:17" ht="12.75">
      <c r="B19" t="s">
        <v>1159</v>
      </c>
      <c r="E19">
        <v>10</v>
      </c>
      <c r="G19" s="2">
        <v>68038</v>
      </c>
      <c r="H19">
        <v>256</v>
      </c>
      <c r="I19" s="2">
        <f t="shared" si="3"/>
        <v>265.7734375</v>
      </c>
      <c r="K19" s="2">
        <v>56861</v>
      </c>
      <c r="L19">
        <v>264</v>
      </c>
      <c r="M19" s="2">
        <f t="shared" si="4"/>
        <v>215.38257575757575</v>
      </c>
      <c r="O19" s="2">
        <v>59823</v>
      </c>
      <c r="P19">
        <v>306</v>
      </c>
      <c r="Q19" s="2">
        <f t="shared" si="5"/>
        <v>195.5</v>
      </c>
    </row>
    <row r="20" spans="2:112" ht="12.75">
      <c r="B20" s="8" t="s">
        <v>1161</v>
      </c>
      <c r="C20" s="8"/>
      <c r="D20" s="8"/>
      <c r="E20" s="8">
        <v>0</v>
      </c>
      <c r="F20" s="8"/>
      <c r="G20" s="9"/>
      <c r="H20" s="8"/>
      <c r="I20" s="2"/>
      <c r="J20" s="8"/>
      <c r="K20" s="9"/>
      <c r="L20" s="8"/>
      <c r="M20" s="2"/>
      <c r="N20" s="8"/>
      <c r="O20" s="9"/>
      <c r="P20" s="8"/>
      <c r="Q20" s="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</row>
    <row r="21" spans="2:17" ht="12.75">
      <c r="B21" t="s">
        <v>1171</v>
      </c>
      <c r="E21">
        <v>110</v>
      </c>
      <c r="G21" s="2">
        <v>2690958</v>
      </c>
      <c r="H21">
        <v>6928</v>
      </c>
      <c r="I21" s="2">
        <f aca="true" t="shared" si="6" ref="I21:I26">G21/H21</f>
        <v>388.41772517321016</v>
      </c>
      <c r="K21" s="2">
        <v>2283407</v>
      </c>
      <c r="L21">
        <v>7536</v>
      </c>
      <c r="M21" s="2">
        <f aca="true" t="shared" si="7" ref="M21:M26">K21/L21</f>
        <v>302.99986730360934</v>
      </c>
      <c r="O21" s="2">
        <v>1636309</v>
      </c>
      <c r="P21">
        <v>6895</v>
      </c>
      <c r="Q21" s="2">
        <f aca="true" t="shared" si="8" ref="Q21:Q26">O21/P21</f>
        <v>237.31820159535894</v>
      </c>
    </row>
    <row r="22" spans="2:17" ht="12.75">
      <c r="B22" t="s">
        <v>1179</v>
      </c>
      <c r="E22">
        <v>38</v>
      </c>
      <c r="G22" s="2">
        <v>2471400</v>
      </c>
      <c r="H22">
        <v>4359</v>
      </c>
      <c r="I22" s="2">
        <f t="shared" si="6"/>
        <v>566.9649002064693</v>
      </c>
      <c r="K22" s="2">
        <v>2261126</v>
      </c>
      <c r="L22">
        <v>4468</v>
      </c>
      <c r="M22" s="2">
        <f t="shared" si="7"/>
        <v>506.0711727842435</v>
      </c>
      <c r="O22" s="2">
        <v>1543951</v>
      </c>
      <c r="P22">
        <v>4409</v>
      </c>
      <c r="Q22" s="2">
        <f t="shared" si="8"/>
        <v>350.18167384894537</v>
      </c>
    </row>
    <row r="23" spans="2:17" ht="12.75">
      <c r="B23" t="s">
        <v>1184</v>
      </c>
      <c r="E23">
        <v>124</v>
      </c>
      <c r="G23" s="2">
        <v>928732</v>
      </c>
      <c r="H23">
        <v>2335</v>
      </c>
      <c r="I23" s="2">
        <f t="shared" si="6"/>
        <v>397.7438972162741</v>
      </c>
      <c r="K23" s="2">
        <v>680403</v>
      </c>
      <c r="L23">
        <v>2079</v>
      </c>
      <c r="M23" s="2">
        <f t="shared" si="7"/>
        <v>327.2741702741703</v>
      </c>
      <c r="O23" s="2">
        <v>684814</v>
      </c>
      <c r="P23">
        <v>2502</v>
      </c>
      <c r="Q23" s="2">
        <f t="shared" si="8"/>
        <v>273.7066346922462</v>
      </c>
    </row>
    <row r="24" spans="2:17" ht="12.75">
      <c r="B24" t="s">
        <v>1202</v>
      </c>
      <c r="E24">
        <v>33</v>
      </c>
      <c r="G24" s="2">
        <v>104716</v>
      </c>
      <c r="H24">
        <v>289</v>
      </c>
      <c r="I24" s="2">
        <f t="shared" si="6"/>
        <v>362.33910034602076</v>
      </c>
      <c r="K24" s="2">
        <v>127637</v>
      </c>
      <c r="L24">
        <v>435</v>
      </c>
      <c r="M24" s="2">
        <f t="shared" si="7"/>
        <v>293.4183908045977</v>
      </c>
      <c r="O24" s="2">
        <v>89470</v>
      </c>
      <c r="P24">
        <v>337</v>
      </c>
      <c r="Q24" s="2">
        <f t="shared" si="8"/>
        <v>265.48961424332344</v>
      </c>
    </row>
    <row r="25" spans="2:17" ht="12.75">
      <c r="B25" t="s">
        <v>1209</v>
      </c>
      <c r="E25">
        <v>48</v>
      </c>
      <c r="G25" s="2">
        <v>204624</v>
      </c>
      <c r="H25">
        <v>501</v>
      </c>
      <c r="I25" s="2">
        <f t="shared" si="6"/>
        <v>408.4311377245509</v>
      </c>
      <c r="K25" s="2">
        <v>177785</v>
      </c>
      <c r="L25">
        <v>527</v>
      </c>
      <c r="M25" s="2">
        <f t="shared" si="7"/>
        <v>337.3529411764706</v>
      </c>
      <c r="O25" s="2">
        <v>169869</v>
      </c>
      <c r="P25">
        <v>581</v>
      </c>
      <c r="Q25" s="2">
        <f t="shared" si="8"/>
        <v>292.3734939759036</v>
      </c>
    </row>
    <row r="26" spans="2:17" ht="12.75">
      <c r="B26" t="s">
        <v>1216</v>
      </c>
      <c r="E26">
        <v>117</v>
      </c>
      <c r="G26" s="2">
        <v>1976705</v>
      </c>
      <c r="H26">
        <v>5540</v>
      </c>
      <c r="I26" s="2">
        <f t="shared" si="6"/>
        <v>356.80595667870034</v>
      </c>
      <c r="K26" s="2">
        <v>1838913</v>
      </c>
      <c r="L26">
        <v>6281</v>
      </c>
      <c r="M26" s="2">
        <f t="shared" si="7"/>
        <v>292.7739213501035</v>
      </c>
      <c r="O26" s="2">
        <v>1875106</v>
      </c>
      <c r="P26">
        <v>6142</v>
      </c>
      <c r="Q26" s="2">
        <f t="shared" si="8"/>
        <v>305.2924128948225</v>
      </c>
    </row>
    <row r="27" spans="2:17" ht="12.75">
      <c r="B27" t="s">
        <v>1225</v>
      </c>
      <c r="E27">
        <v>13</v>
      </c>
      <c r="G27" s="2"/>
      <c r="I27" s="2"/>
      <c r="K27" s="2"/>
      <c r="M27" s="2"/>
      <c r="O27" s="2"/>
      <c r="Q27" s="2"/>
    </row>
    <row r="28" spans="2:17" ht="12.75">
      <c r="B28" t="s">
        <v>1228</v>
      </c>
      <c r="E28">
        <f>178+79</f>
        <v>257</v>
      </c>
      <c r="G28" s="2">
        <f>7225588+1722645</f>
        <v>8948233</v>
      </c>
      <c r="H28">
        <f>17422+3665</f>
        <v>21087</v>
      </c>
      <c r="I28" s="2">
        <f aca="true" t="shared" si="9" ref="I28:I33">G28/H28</f>
        <v>424.3483188694456</v>
      </c>
      <c r="K28" s="2">
        <f>6141587+177587</f>
        <v>6319174</v>
      </c>
      <c r="L28">
        <f>18326+3287</f>
        <v>21613</v>
      </c>
      <c r="M28" s="2">
        <f aca="true" t="shared" si="10" ref="M28:M33">K28/L28</f>
        <v>292.3783833803729</v>
      </c>
      <c r="O28" s="2">
        <f>4953252+783199</f>
        <v>5736451</v>
      </c>
      <c r="P28">
        <f>16530+2790</f>
        <v>19320</v>
      </c>
      <c r="Q28" s="2">
        <f aca="true" t="shared" si="11" ref="Q28:Q33">O28/P28</f>
        <v>296.9177536231884</v>
      </c>
    </row>
    <row r="29" spans="2:17" ht="12.75">
      <c r="B29" t="s">
        <v>1235</v>
      </c>
      <c r="E29">
        <v>118</v>
      </c>
      <c r="G29" s="2">
        <v>1890933</v>
      </c>
      <c r="H29">
        <v>5649</v>
      </c>
      <c r="I29" s="2">
        <f t="shared" si="9"/>
        <v>334.7376526818906</v>
      </c>
      <c r="K29" s="2">
        <v>1426043</v>
      </c>
      <c r="L29">
        <v>6685</v>
      </c>
      <c r="M29" s="2">
        <f t="shared" si="10"/>
        <v>213.31982049364248</v>
      </c>
      <c r="O29" s="2">
        <v>1638471</v>
      </c>
      <c r="P29">
        <v>5218</v>
      </c>
      <c r="Q29" s="2">
        <f t="shared" si="11"/>
        <v>314.0036412418551</v>
      </c>
    </row>
    <row r="30" spans="2:17" ht="12.75">
      <c r="B30" t="s">
        <v>1330</v>
      </c>
      <c r="E30">
        <v>37</v>
      </c>
      <c r="G30" s="2">
        <v>843562</v>
      </c>
      <c r="H30">
        <v>1121</v>
      </c>
      <c r="I30" s="2">
        <f t="shared" si="9"/>
        <v>752.5084745762712</v>
      </c>
      <c r="K30" s="2">
        <v>405767</v>
      </c>
      <c r="L30">
        <v>1005</v>
      </c>
      <c r="M30" s="2">
        <f t="shared" si="10"/>
        <v>403.74825870646765</v>
      </c>
      <c r="O30" s="2">
        <v>286921</v>
      </c>
      <c r="P30">
        <v>870</v>
      </c>
      <c r="Q30" s="2">
        <f t="shared" si="11"/>
        <v>329.7942528735632</v>
      </c>
    </row>
    <row r="31" spans="2:17" ht="12.75">
      <c r="B31" t="s">
        <v>1241</v>
      </c>
      <c r="E31">
        <v>29</v>
      </c>
      <c r="G31" s="2">
        <v>146499</v>
      </c>
      <c r="H31">
        <v>238</v>
      </c>
      <c r="I31" s="2">
        <f t="shared" si="9"/>
        <v>615.5420168067227</v>
      </c>
      <c r="K31" s="2">
        <v>128485</v>
      </c>
      <c r="L31">
        <v>289</v>
      </c>
      <c r="M31" s="2">
        <f t="shared" si="10"/>
        <v>444.5847750865052</v>
      </c>
      <c r="O31" s="2">
        <v>224668</v>
      </c>
      <c r="P31">
        <v>633</v>
      </c>
      <c r="Q31" s="2">
        <f t="shared" si="11"/>
        <v>354.9257503949447</v>
      </c>
    </row>
    <row r="32" spans="2:17" ht="12.75">
      <c r="B32" t="s">
        <v>1244</v>
      </c>
      <c r="E32">
        <v>43</v>
      </c>
      <c r="G32" s="2">
        <v>662696</v>
      </c>
      <c r="H32">
        <v>1103</v>
      </c>
      <c r="I32" s="2">
        <f t="shared" si="9"/>
        <v>600.8123300090662</v>
      </c>
      <c r="K32" s="2">
        <v>632020</v>
      </c>
      <c r="L32">
        <v>1222</v>
      </c>
      <c r="M32" s="2">
        <f t="shared" si="10"/>
        <v>517.2013093289689</v>
      </c>
      <c r="O32" s="2">
        <v>722524</v>
      </c>
      <c r="P32">
        <v>1634</v>
      </c>
      <c r="Q32" s="2">
        <f t="shared" si="11"/>
        <v>442.1811505507956</v>
      </c>
    </row>
    <row r="33" spans="2:17" ht="12.75">
      <c r="B33" t="s">
        <v>1248</v>
      </c>
      <c r="E33">
        <v>64</v>
      </c>
      <c r="G33" s="2">
        <v>640327</v>
      </c>
      <c r="H33">
        <v>1198</v>
      </c>
      <c r="I33" s="2">
        <f t="shared" si="9"/>
        <v>534.4966611018364</v>
      </c>
      <c r="K33" s="2">
        <v>696169</v>
      </c>
      <c r="L33">
        <v>1492</v>
      </c>
      <c r="M33" s="2">
        <f t="shared" si="10"/>
        <v>466.60120643431634</v>
      </c>
      <c r="O33" s="2">
        <v>713459</v>
      </c>
      <c r="P33">
        <v>1649</v>
      </c>
      <c r="Q33" s="2">
        <f t="shared" si="11"/>
        <v>432.6616130988478</v>
      </c>
    </row>
    <row r="34" spans="2:38" ht="12.75">
      <c r="B34" s="8" t="s">
        <v>1259</v>
      </c>
      <c r="C34" s="8"/>
      <c r="D34" s="8"/>
      <c r="E34" s="8">
        <v>0</v>
      </c>
      <c r="F34" s="8"/>
      <c r="G34" s="9"/>
      <c r="H34" s="8"/>
      <c r="I34" s="2"/>
      <c r="J34" s="8"/>
      <c r="K34" s="9"/>
      <c r="L34" s="8"/>
      <c r="M34" s="2"/>
      <c r="N34" s="8"/>
      <c r="O34" s="9"/>
      <c r="P34" s="8"/>
      <c r="Q34" s="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2:17" ht="12.75">
      <c r="B35" t="s">
        <v>1260</v>
      </c>
      <c r="E35">
        <v>75</v>
      </c>
      <c r="G35" s="2">
        <v>587554</v>
      </c>
      <c r="H35">
        <v>853</v>
      </c>
      <c r="I35" s="2">
        <f aca="true" t="shared" si="12" ref="I35:I41">G35/H35</f>
        <v>688.8089097303634</v>
      </c>
      <c r="K35" s="2">
        <v>735932</v>
      </c>
      <c r="L35">
        <v>1171</v>
      </c>
      <c r="M35" s="2">
        <f aca="true" t="shared" si="13" ref="M35:M41">K35/L35</f>
        <v>628.464560204953</v>
      </c>
      <c r="O35" s="2">
        <v>749889</v>
      </c>
      <c r="P35">
        <v>1267</v>
      </c>
      <c r="Q35" s="2">
        <f aca="true" t="shared" si="14" ref="Q35:Q41">O35/P35</f>
        <v>591.8618784530387</v>
      </c>
    </row>
    <row r="36" spans="2:17" ht="12.75">
      <c r="B36" t="s">
        <v>1261</v>
      </c>
      <c r="E36">
        <v>41</v>
      </c>
      <c r="G36" s="2">
        <v>175999</v>
      </c>
      <c r="H36">
        <v>292</v>
      </c>
      <c r="I36" s="2">
        <f t="shared" si="12"/>
        <v>602.736301369863</v>
      </c>
      <c r="K36" s="2">
        <v>161631</v>
      </c>
      <c r="L36">
        <v>326</v>
      </c>
      <c r="M36" s="2">
        <f t="shared" si="13"/>
        <v>495.8006134969325</v>
      </c>
      <c r="O36" s="2">
        <v>138684</v>
      </c>
      <c r="P36">
        <v>302</v>
      </c>
      <c r="Q36" s="2">
        <f t="shared" si="14"/>
        <v>459.21854304635764</v>
      </c>
    </row>
    <row r="37" spans="2:17" ht="12.75">
      <c r="B37" t="s">
        <v>1262</v>
      </c>
      <c r="E37">
        <v>129</v>
      </c>
      <c r="G37" s="2">
        <v>737149</v>
      </c>
      <c r="H37">
        <v>1419</v>
      </c>
      <c r="I37" s="2">
        <f t="shared" si="12"/>
        <v>519.4848484848485</v>
      </c>
      <c r="K37" s="2">
        <v>845632</v>
      </c>
      <c r="L37">
        <v>1452</v>
      </c>
      <c r="M37" s="2">
        <f t="shared" si="13"/>
        <v>582.3911845730028</v>
      </c>
      <c r="O37" s="2">
        <v>494146</v>
      </c>
      <c r="P37">
        <v>948</v>
      </c>
      <c r="Q37" s="2">
        <f t="shared" si="14"/>
        <v>521.2510548523206</v>
      </c>
    </row>
    <row r="38" spans="2:17" ht="12.75">
      <c r="B38" t="s">
        <v>1263</v>
      </c>
      <c r="E38">
        <v>15</v>
      </c>
      <c r="G38" s="2">
        <v>165179</v>
      </c>
      <c r="H38">
        <v>314</v>
      </c>
      <c r="I38" s="2">
        <f t="shared" si="12"/>
        <v>526.047770700637</v>
      </c>
      <c r="K38" s="2">
        <v>153724</v>
      </c>
      <c r="L38">
        <v>265</v>
      </c>
      <c r="M38" s="2">
        <f t="shared" si="13"/>
        <v>580.0905660377358</v>
      </c>
      <c r="O38" s="2">
        <v>75310</v>
      </c>
      <c r="P38">
        <v>207</v>
      </c>
      <c r="Q38" s="2">
        <f t="shared" si="14"/>
        <v>363.8164251207729</v>
      </c>
    </row>
    <row r="39" spans="2:17" ht="12.75">
      <c r="B39" t="s">
        <v>1264</v>
      </c>
      <c r="E39">
        <v>117</v>
      </c>
      <c r="G39" s="2">
        <v>940985</v>
      </c>
      <c r="H39">
        <v>2105</v>
      </c>
      <c r="I39" s="2">
        <f t="shared" si="12"/>
        <v>447.0237529691211</v>
      </c>
      <c r="K39" s="2">
        <v>707005</v>
      </c>
      <c r="L39">
        <v>1996</v>
      </c>
      <c r="M39" s="2">
        <f t="shared" si="13"/>
        <v>354.2109218436874</v>
      </c>
      <c r="O39" s="2">
        <v>444194</v>
      </c>
      <c r="P39">
        <v>1615</v>
      </c>
      <c r="Q39" s="2">
        <f t="shared" si="14"/>
        <v>275.04272445820436</v>
      </c>
    </row>
    <row r="40" spans="2:17" ht="12.75">
      <c r="B40" t="s">
        <v>1265</v>
      </c>
      <c r="E40">
        <v>82</v>
      </c>
      <c r="G40" s="2">
        <v>441172</v>
      </c>
      <c r="H40">
        <v>1136</v>
      </c>
      <c r="I40" s="2">
        <f t="shared" si="12"/>
        <v>388.3556338028169</v>
      </c>
      <c r="K40" s="2">
        <v>263900</v>
      </c>
      <c r="L40">
        <v>840</v>
      </c>
      <c r="M40" s="2">
        <f t="shared" si="13"/>
        <v>314.1666666666667</v>
      </c>
      <c r="O40" s="2">
        <v>307254</v>
      </c>
      <c r="P40">
        <v>1093</v>
      </c>
      <c r="Q40" s="2">
        <f t="shared" si="14"/>
        <v>281.11070448307413</v>
      </c>
    </row>
    <row r="41" spans="2:17" ht="12.75">
      <c r="B41" t="s">
        <v>1266</v>
      </c>
      <c r="E41">
        <v>124</v>
      </c>
      <c r="G41" s="2">
        <v>5901695</v>
      </c>
      <c r="H41">
        <v>19428</v>
      </c>
      <c r="I41" s="2">
        <f t="shared" si="12"/>
        <v>303.7726477249331</v>
      </c>
      <c r="K41" s="2">
        <v>6406325</v>
      </c>
      <c r="L41">
        <v>24245</v>
      </c>
      <c r="M41" s="2">
        <f t="shared" si="13"/>
        <v>264.2328315116519</v>
      </c>
      <c r="O41" s="2">
        <v>5766415</v>
      </c>
      <c r="P41">
        <v>22150</v>
      </c>
      <c r="Q41" s="2">
        <f t="shared" si="14"/>
        <v>260.334762979684</v>
      </c>
    </row>
    <row r="42" spans="2:45" ht="12.75">
      <c r="B42" s="8"/>
      <c r="C42" s="8" t="s">
        <v>1331</v>
      </c>
      <c r="D42" s="8"/>
      <c r="E42" s="8"/>
      <c r="F42" s="8"/>
      <c r="G42" s="9"/>
      <c r="H42" s="8"/>
      <c r="I42" s="2"/>
      <c r="J42" s="8"/>
      <c r="K42" s="9"/>
      <c r="L42" s="8"/>
      <c r="M42" s="2"/>
      <c r="N42" s="8"/>
      <c r="O42" s="9"/>
      <c r="P42" s="8"/>
      <c r="Q42" s="2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17" ht="12.75">
      <c r="B43" t="s">
        <v>1267</v>
      </c>
      <c r="E43">
        <v>21</v>
      </c>
      <c r="G43" s="2">
        <v>169270</v>
      </c>
      <c r="H43">
        <v>429</v>
      </c>
      <c r="I43" s="2">
        <f aca="true" t="shared" si="15" ref="I43:I48">G43/H43</f>
        <v>394.56876456876455</v>
      </c>
      <c r="K43" s="2">
        <v>124857</v>
      </c>
      <c r="L43">
        <v>381</v>
      </c>
      <c r="M43" s="2">
        <f aca="true" t="shared" si="16" ref="M43:M48">K43/L43</f>
        <v>327.70866141732284</v>
      </c>
      <c r="O43" s="2">
        <v>164170</v>
      </c>
      <c r="P43">
        <v>480</v>
      </c>
      <c r="Q43" s="2">
        <f aca="true" t="shared" si="17" ref="Q43:Q48">O43/P43</f>
        <v>342.0208333333333</v>
      </c>
    </row>
    <row r="44" spans="2:17" ht="12.75">
      <c r="B44" t="s">
        <v>1277</v>
      </c>
      <c r="E44">
        <v>0</v>
      </c>
      <c r="G44" s="2">
        <v>13503000</v>
      </c>
      <c r="H44">
        <v>29654</v>
      </c>
      <c r="I44" s="2">
        <f t="shared" si="15"/>
        <v>455.3517232076617</v>
      </c>
      <c r="K44" s="2">
        <v>13158856</v>
      </c>
      <c r="L44">
        <v>34895</v>
      </c>
      <c r="M44" s="2">
        <f t="shared" si="16"/>
        <v>377.09861011606245</v>
      </c>
      <c r="O44" s="2">
        <v>10747670</v>
      </c>
      <c r="P44">
        <v>33025</v>
      </c>
      <c r="Q44" s="2">
        <f t="shared" si="17"/>
        <v>325.44042392127176</v>
      </c>
    </row>
    <row r="45" spans="2:17" ht="12.75">
      <c r="B45" t="s">
        <v>1278</v>
      </c>
      <c r="E45">
        <v>142</v>
      </c>
      <c r="G45" s="2">
        <v>1926663</v>
      </c>
      <c r="H45">
        <v>3280</v>
      </c>
      <c r="I45" s="2">
        <f t="shared" si="15"/>
        <v>587.397256097561</v>
      </c>
      <c r="K45" s="2">
        <v>1594588</v>
      </c>
      <c r="L45">
        <v>4201</v>
      </c>
      <c r="M45" s="2">
        <f t="shared" si="16"/>
        <v>379.57343489645325</v>
      </c>
      <c r="O45" s="2">
        <v>2578652</v>
      </c>
      <c r="P45">
        <v>8110</v>
      </c>
      <c r="Q45" s="2">
        <f t="shared" si="17"/>
        <v>317.95955610357584</v>
      </c>
    </row>
    <row r="46" spans="2:17" ht="12.75">
      <c r="B46" t="s">
        <v>1279</v>
      </c>
      <c r="E46">
        <v>144</v>
      </c>
      <c r="G46" s="2">
        <v>2773400</v>
      </c>
      <c r="H46">
        <v>5174</v>
      </c>
      <c r="I46" s="2">
        <f t="shared" si="15"/>
        <v>536.0262852725165</v>
      </c>
      <c r="K46" s="2">
        <v>2185354</v>
      </c>
      <c r="L46">
        <v>4958</v>
      </c>
      <c r="M46" s="2">
        <f t="shared" si="16"/>
        <v>440.77329568374347</v>
      </c>
      <c r="O46" s="2">
        <v>2947319</v>
      </c>
      <c r="P46">
        <v>9160</v>
      </c>
      <c r="Q46" s="2">
        <f t="shared" si="17"/>
        <v>321.7597161572052</v>
      </c>
    </row>
    <row r="47" spans="2:17" ht="12.75">
      <c r="B47" t="s">
        <v>1280</v>
      </c>
      <c r="E47">
        <v>190</v>
      </c>
      <c r="G47" s="2">
        <v>6880261</v>
      </c>
      <c r="H47">
        <v>7059</v>
      </c>
      <c r="I47" s="2">
        <f t="shared" si="15"/>
        <v>974.6792746847996</v>
      </c>
      <c r="K47" s="2">
        <v>7257088</v>
      </c>
      <c r="L47">
        <v>8019</v>
      </c>
      <c r="M47" s="2">
        <f t="shared" si="16"/>
        <v>904.9866566903604</v>
      </c>
      <c r="O47" s="2">
        <v>4087536</v>
      </c>
      <c r="P47">
        <v>5966</v>
      </c>
      <c r="Q47" s="2">
        <f t="shared" si="17"/>
        <v>685.1384512236004</v>
      </c>
    </row>
    <row r="48" spans="2:17" ht="12.75">
      <c r="B48" t="s">
        <v>1281</v>
      </c>
      <c r="E48">
        <v>124</v>
      </c>
      <c r="G48" s="2">
        <v>1485982</v>
      </c>
      <c r="H48">
        <v>2686</v>
      </c>
      <c r="I48" s="2">
        <f t="shared" si="15"/>
        <v>553.2323157110945</v>
      </c>
      <c r="K48" s="2">
        <v>1753545</v>
      </c>
      <c r="L48">
        <v>3220</v>
      </c>
      <c r="M48" s="2">
        <f t="shared" si="16"/>
        <v>544.5791925465838</v>
      </c>
      <c r="O48" s="2">
        <v>891009</v>
      </c>
      <c r="P48">
        <v>2466</v>
      </c>
      <c r="Q48" s="2">
        <f t="shared" si="17"/>
        <v>361.3175182481752</v>
      </c>
    </row>
    <row r="49" spans="2:82" ht="12.75">
      <c r="B49" s="8" t="s">
        <v>1282</v>
      </c>
      <c r="C49" s="8"/>
      <c r="D49" s="8"/>
      <c r="E49" s="8">
        <v>0</v>
      </c>
      <c r="F49" s="8"/>
      <c r="G49" s="9"/>
      <c r="H49" s="8"/>
      <c r="I49" s="2"/>
      <c r="J49" s="8"/>
      <c r="K49" s="9"/>
      <c r="L49" s="8"/>
      <c r="M49" s="2"/>
      <c r="N49" s="8"/>
      <c r="O49" s="9"/>
      <c r="P49" s="8"/>
      <c r="Q49" s="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2:82" ht="12.75">
      <c r="B50" s="8" t="s">
        <v>1283</v>
      </c>
      <c r="C50" s="8"/>
      <c r="D50" s="8"/>
      <c r="E50" s="8">
        <v>0</v>
      </c>
      <c r="F50" s="8"/>
      <c r="G50" s="9"/>
      <c r="H50" s="8"/>
      <c r="I50" s="2"/>
      <c r="J50" s="8"/>
      <c r="K50" s="9"/>
      <c r="L50" s="8"/>
      <c r="M50" s="2"/>
      <c r="N50" s="8"/>
      <c r="O50" s="9"/>
      <c r="P50" s="8"/>
      <c r="Q50" s="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2:17" ht="12.75">
      <c r="B51" t="s">
        <v>1284</v>
      </c>
      <c r="E51">
        <v>55</v>
      </c>
      <c r="G51" s="2">
        <v>239514</v>
      </c>
      <c r="H51">
        <v>330</v>
      </c>
      <c r="I51" s="2">
        <f>G51/H51</f>
        <v>725.8</v>
      </c>
      <c r="K51" s="2">
        <v>282282</v>
      </c>
      <c r="L51">
        <v>355</v>
      </c>
      <c r="M51" s="2">
        <f>K51/L51</f>
        <v>795.1605633802817</v>
      </c>
      <c r="O51" s="2">
        <v>166291</v>
      </c>
      <c r="P51">
        <v>276</v>
      </c>
      <c r="Q51" s="2">
        <f>O51/P51</f>
        <v>602.5036231884058</v>
      </c>
    </row>
    <row r="52" spans="2:17" ht="12.75">
      <c r="B52" t="s">
        <v>1285</v>
      </c>
      <c r="E52">
        <v>106</v>
      </c>
      <c r="G52" s="2">
        <v>235408</v>
      </c>
      <c r="H52">
        <v>310</v>
      </c>
      <c r="I52" s="2">
        <f>G52/H52</f>
        <v>759.3806451612903</v>
      </c>
      <c r="K52" s="2">
        <v>507966</v>
      </c>
      <c r="L52">
        <v>566</v>
      </c>
      <c r="M52" s="2">
        <f>K52/L52</f>
        <v>897.4664310954064</v>
      </c>
      <c r="O52" s="2">
        <v>370812</v>
      </c>
      <c r="P52">
        <v>511</v>
      </c>
      <c r="Q52" s="2">
        <f>O52/P52</f>
        <v>725.6594911937377</v>
      </c>
    </row>
    <row r="53" spans="2:17" ht="12.75">
      <c r="B53" t="s">
        <v>1286</v>
      </c>
      <c r="E53">
        <v>134</v>
      </c>
      <c r="G53" s="2">
        <v>2241967</v>
      </c>
      <c r="H53">
        <v>2219</v>
      </c>
      <c r="I53" s="2">
        <f>G53/H53</f>
        <v>1010.3501577287067</v>
      </c>
      <c r="K53" s="2">
        <v>1820229</v>
      </c>
      <c r="L53">
        <v>2323</v>
      </c>
      <c r="M53" s="2">
        <f>K53/L53</f>
        <v>783.5682307361171</v>
      </c>
      <c r="O53" s="2">
        <v>1377540</v>
      </c>
      <c r="P53">
        <v>2070</v>
      </c>
      <c r="Q53" s="2">
        <f>O53/P53</f>
        <v>665.4782608695652</v>
      </c>
    </row>
    <row r="54" spans="5:17" ht="12.75">
      <c r="E54">
        <f>SUM(E5:E53)</f>
        <v>3507</v>
      </c>
      <c r="G54" s="2">
        <f>SUM(G5:G53)</f>
        <v>164266226</v>
      </c>
      <c r="H54">
        <f>SUM(H5:H53)</f>
        <v>373117</v>
      </c>
      <c r="I54" s="2">
        <f>G54/H54</f>
        <v>440.253931072559</v>
      </c>
      <c r="K54" s="2">
        <f>SUM(K5:K53)</f>
        <v>151018632</v>
      </c>
      <c r="L54">
        <f>SUM(L5:L53)</f>
        <v>402503</v>
      </c>
      <c r="M54" s="2">
        <f>K54/L54</f>
        <v>375.1987736737366</v>
      </c>
      <c r="O54" s="2">
        <f>SUM(O5:O53)</f>
        <v>129819273</v>
      </c>
      <c r="P54">
        <f>SUM(P5:P53)</f>
        <v>377949</v>
      </c>
      <c r="Q54" s="2">
        <f>O54/P54</f>
        <v>343.4835731805085</v>
      </c>
    </row>
    <row r="55" spans="9:17" ht="12.75">
      <c r="I55" s="2"/>
      <c r="M55" s="2"/>
      <c r="Q55" s="2"/>
    </row>
    <row r="56" spans="9:17" ht="12.75">
      <c r="I56" s="2"/>
      <c r="M56" s="2"/>
      <c r="Q56" s="2"/>
    </row>
    <row r="57" spans="9:17" ht="12.75">
      <c r="I57" s="2"/>
      <c r="M57" s="2"/>
      <c r="Q57" s="2"/>
    </row>
    <row r="58" spans="5:17" ht="12.75">
      <c r="E58" t="s">
        <v>318</v>
      </c>
      <c r="G58" s="2">
        <v>8721895</v>
      </c>
      <c r="H58">
        <v>20160</v>
      </c>
      <c r="I58" s="2">
        <f aca="true" t="shared" si="18" ref="I58:I65">G58/H58</f>
        <v>432.63368055555554</v>
      </c>
      <c r="K58" s="2">
        <v>9103546</v>
      </c>
      <c r="L58">
        <v>24821</v>
      </c>
      <c r="M58" s="2">
        <f aca="true" t="shared" si="19" ref="M58:M65">K58/L58</f>
        <v>366.76789815075944</v>
      </c>
      <c r="O58" s="2">
        <v>7611057</v>
      </c>
      <c r="P58">
        <v>23608</v>
      </c>
      <c r="Q58" s="2">
        <f aca="true" t="shared" si="20" ref="Q58:Q66">O58/P58</f>
        <v>322.39312944764487</v>
      </c>
    </row>
    <row r="59" spans="7:17" ht="12.75">
      <c r="G59" s="2">
        <v>257087</v>
      </c>
      <c r="H59">
        <v>615</v>
      </c>
      <c r="I59" s="2">
        <f t="shared" si="18"/>
        <v>418.02764227642274</v>
      </c>
      <c r="K59" s="2">
        <v>363460</v>
      </c>
      <c r="L59">
        <v>894</v>
      </c>
      <c r="M59" s="2">
        <f t="shared" si="19"/>
        <v>406.55480984340045</v>
      </c>
      <c r="O59" s="2">
        <v>559126</v>
      </c>
      <c r="P59">
        <v>1675</v>
      </c>
      <c r="Q59" s="2">
        <f t="shared" si="20"/>
        <v>333.8065671641791</v>
      </c>
    </row>
    <row r="60" spans="7:17" ht="12.75">
      <c r="G60" s="2">
        <v>2241776</v>
      </c>
      <c r="H60">
        <v>3419</v>
      </c>
      <c r="I60" s="2">
        <f t="shared" si="18"/>
        <v>655.6817782977479</v>
      </c>
      <c r="K60" s="2">
        <v>1902696</v>
      </c>
      <c r="L60">
        <v>3564</v>
      </c>
      <c r="M60" s="2">
        <f t="shared" si="19"/>
        <v>533.8653198653199</v>
      </c>
      <c r="O60" s="2">
        <v>694</v>
      </c>
      <c r="P60">
        <v>2</v>
      </c>
      <c r="Q60" s="2">
        <f t="shared" si="20"/>
        <v>347</v>
      </c>
    </row>
    <row r="61" spans="7:17" ht="12.75">
      <c r="G61" s="2">
        <v>957275</v>
      </c>
      <c r="H61">
        <v>2024</v>
      </c>
      <c r="I61" s="2">
        <f t="shared" si="18"/>
        <v>472.9619565217391</v>
      </c>
      <c r="K61" s="2">
        <v>804606</v>
      </c>
      <c r="L61">
        <v>2370</v>
      </c>
      <c r="M61" s="2">
        <f t="shared" si="19"/>
        <v>339.49620253164557</v>
      </c>
      <c r="O61" s="2">
        <v>873742</v>
      </c>
      <c r="P61">
        <v>2457</v>
      </c>
      <c r="Q61" s="2">
        <f t="shared" si="20"/>
        <v>355.6133496133496</v>
      </c>
    </row>
    <row r="62" spans="7:17" ht="12.75">
      <c r="G62" s="2">
        <v>1320759</v>
      </c>
      <c r="H62">
        <v>3409</v>
      </c>
      <c r="I62" s="2">
        <f t="shared" si="18"/>
        <v>387.4329715459079</v>
      </c>
      <c r="K62" s="2">
        <v>262</v>
      </c>
      <c r="L62">
        <v>1</v>
      </c>
      <c r="M62" s="2">
        <f t="shared" si="19"/>
        <v>262</v>
      </c>
      <c r="O62" s="2">
        <v>883932</v>
      </c>
      <c r="P62">
        <v>2421</v>
      </c>
      <c r="Q62" s="2">
        <f t="shared" si="20"/>
        <v>365.1102850061958</v>
      </c>
    </row>
    <row r="63" spans="7:17" ht="12.75">
      <c r="G63" s="2">
        <v>3838</v>
      </c>
      <c r="H63">
        <v>25</v>
      </c>
      <c r="I63" s="2">
        <f t="shared" si="18"/>
        <v>153.52</v>
      </c>
      <c r="K63" s="2">
        <v>983895</v>
      </c>
      <c r="L63">
        <v>3243</v>
      </c>
      <c r="M63" s="2">
        <f t="shared" si="19"/>
        <v>303.3903792784459</v>
      </c>
      <c r="O63" s="2">
        <v>324</v>
      </c>
      <c r="P63">
        <v>1</v>
      </c>
      <c r="Q63" s="2">
        <f t="shared" si="20"/>
        <v>324</v>
      </c>
    </row>
    <row r="64" spans="7:17" ht="12.75">
      <c r="G64" s="2">
        <v>370</v>
      </c>
      <c r="H64">
        <v>2</v>
      </c>
      <c r="I64" s="2">
        <f t="shared" si="18"/>
        <v>185</v>
      </c>
      <c r="K64" s="2">
        <v>391</v>
      </c>
      <c r="L64">
        <v>2</v>
      </c>
      <c r="M64" s="2">
        <f t="shared" si="19"/>
        <v>195.5</v>
      </c>
      <c r="O64" s="2">
        <v>817228</v>
      </c>
      <c r="P64">
        <v>2854</v>
      </c>
      <c r="Q64" s="2">
        <f t="shared" si="20"/>
        <v>286.3447792571829</v>
      </c>
    </row>
    <row r="65" spans="7:17" ht="12.75">
      <c r="G65" s="2">
        <f>SUM(G58:G64)</f>
        <v>13503000</v>
      </c>
      <c r="H65">
        <f>SUM(H58:H64)</f>
        <v>29654</v>
      </c>
      <c r="I65" s="2">
        <f t="shared" si="18"/>
        <v>455.3517232076617</v>
      </c>
      <c r="K65" s="2">
        <f>SUM(K58:K64)</f>
        <v>13158856</v>
      </c>
      <c r="L65">
        <f>SUM(L58:L64)</f>
        <v>34895</v>
      </c>
      <c r="M65" s="2">
        <f t="shared" si="19"/>
        <v>377.09861011606245</v>
      </c>
      <c r="O65" s="2">
        <v>1567</v>
      </c>
      <c r="P65">
        <v>7</v>
      </c>
      <c r="Q65" s="2">
        <f t="shared" si="20"/>
        <v>223.85714285714286</v>
      </c>
    </row>
    <row r="66" spans="15:17" ht="12.75">
      <c r="O66" s="2">
        <f>SUM(O58:O65)</f>
        <v>10747670</v>
      </c>
      <c r="P66">
        <f>SUM(P58:P65)</f>
        <v>33025</v>
      </c>
      <c r="Q66" s="2">
        <f t="shared" si="20"/>
        <v>325.44042392127176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Kim Sol</cp:lastModifiedBy>
  <dcterms:modified xsi:type="dcterms:W3CDTF">2011-09-08T22:46:50Z</dcterms:modified>
  <cp:category/>
  <cp:version/>
  <cp:contentType/>
  <cp:contentStatus/>
</cp:coreProperties>
</file>